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260062\Box\市町村課\05_選挙係\選挙係\A　選挙\a　選挙人名簿\100選挙人名簿\定時登録\R8年度\③報道\2公表\R8.9\HPデータ\"/>
    </mc:Choice>
  </mc:AlternateContent>
  <xr:revisionPtr revIDLastSave="0" documentId="13_ncr:1_{D832DE99-8520-42D3-92CD-0069D6799343}" xr6:coauthVersionLast="47" xr6:coauthVersionMax="47" xr10:uidLastSave="{00000000-0000-0000-0000-000000000000}"/>
  <bookViews>
    <workbookView xWindow="40920" yWindow="-120" windowWidth="29040" windowHeight="15720" tabRatio="752" firstSheet="1" activeTab="2" xr2:uid="{E42C8799-68FD-4EE7-8E11-851956ED77E5}"/>
  </bookViews>
  <sheets>
    <sheet name="入力" sheetId="1" r:id="rId1"/>
    <sheet name="在外合算（市区町村別）" sheetId="35" r:id="rId2"/>
    <sheet name="在外合算（選挙区別）" sheetId="36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xlnm.Print_Area" localSheetId="1">'在外合算（市区町村別）'!$A$1:$M$37</definedName>
    <definedName name="_xlnm.Print_Area" localSheetId="2">'在外合算（選挙区別）'!$A$1:$M$41</definedName>
    <definedName name="_xlnm.Print_Area" localSheetId="0">入力!$A$1:$AD$52</definedName>
    <definedName name="_xlnm.Print_Titles" localSheetId="0">入力!$1:$4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6" i="1" l="1"/>
  <c r="AC46" i="1"/>
  <c r="AB46" i="1"/>
  <c r="AA46" i="1"/>
  <c r="Z46" i="1"/>
  <c r="Y46" i="1"/>
  <c r="X46" i="1"/>
  <c r="W46" i="1"/>
  <c r="V46" i="1"/>
  <c r="O46" i="1"/>
  <c r="N46" i="1"/>
  <c r="M46" i="1"/>
  <c r="L46" i="1"/>
  <c r="K46" i="1"/>
  <c r="J46" i="1"/>
  <c r="I46" i="1"/>
  <c r="H46" i="1"/>
  <c r="G46" i="1"/>
  <c r="F46" i="1"/>
  <c r="E46" i="1"/>
  <c r="D46" i="1"/>
  <c r="AD43" i="1"/>
  <c r="AC43" i="1"/>
  <c r="AB43" i="1"/>
  <c r="AA43" i="1"/>
  <c r="Z43" i="1"/>
  <c r="Y43" i="1"/>
  <c r="X43" i="1"/>
  <c r="W43" i="1"/>
  <c r="V43" i="1"/>
  <c r="O43" i="1"/>
  <c r="N43" i="1"/>
  <c r="M43" i="1"/>
  <c r="L43" i="1"/>
  <c r="K43" i="1"/>
  <c r="J43" i="1"/>
  <c r="I43" i="1"/>
  <c r="H43" i="1"/>
  <c r="G43" i="1"/>
  <c r="F43" i="1"/>
  <c r="E43" i="1"/>
  <c r="D43" i="1"/>
  <c r="AD28" i="1"/>
  <c r="AC28" i="1"/>
  <c r="AB28" i="1"/>
  <c r="AA28" i="1"/>
  <c r="Z28" i="1"/>
  <c r="Y28" i="1"/>
  <c r="X28" i="1"/>
  <c r="W28" i="1"/>
  <c r="V28" i="1"/>
  <c r="O28" i="1"/>
  <c r="N28" i="1"/>
  <c r="M28" i="1"/>
  <c r="L28" i="1"/>
  <c r="K28" i="1"/>
  <c r="J28" i="1"/>
  <c r="I28" i="1"/>
  <c r="H28" i="1"/>
  <c r="G28" i="1"/>
  <c r="F28" i="1"/>
  <c r="E28" i="1"/>
  <c r="D28" i="1"/>
  <c r="AD37" i="1"/>
  <c r="AC37" i="1"/>
  <c r="AB37" i="1"/>
  <c r="AA37" i="1"/>
  <c r="Z37" i="1"/>
  <c r="Y37" i="1"/>
  <c r="X37" i="1"/>
  <c r="W37" i="1"/>
  <c r="V37" i="1"/>
  <c r="O37" i="1"/>
  <c r="N37" i="1"/>
  <c r="M37" i="1"/>
  <c r="L37" i="1"/>
  <c r="K37" i="1"/>
  <c r="J37" i="1"/>
  <c r="I37" i="1"/>
  <c r="H37" i="1"/>
  <c r="G37" i="1"/>
  <c r="F37" i="1"/>
  <c r="E37" i="1"/>
  <c r="D37" i="1"/>
  <c r="O19" i="1"/>
  <c r="N19" i="1"/>
  <c r="M19" i="1"/>
  <c r="L19" i="1"/>
  <c r="K19" i="1"/>
  <c r="J19" i="1"/>
  <c r="I19" i="1"/>
  <c r="H19" i="1"/>
  <c r="G19" i="1"/>
  <c r="F19" i="1"/>
  <c r="E19" i="1"/>
  <c r="D19" i="1"/>
  <c r="AD45" i="1"/>
  <c r="AC45" i="1"/>
  <c r="AB45" i="1"/>
  <c r="AA45" i="1"/>
  <c r="Z45" i="1"/>
  <c r="Y45" i="1"/>
  <c r="X45" i="1"/>
  <c r="W45" i="1"/>
  <c r="V45" i="1"/>
  <c r="O45" i="1"/>
  <c r="N45" i="1"/>
  <c r="M45" i="1"/>
  <c r="L45" i="1"/>
  <c r="K45" i="1"/>
  <c r="J45" i="1"/>
  <c r="I45" i="1"/>
  <c r="H45" i="1"/>
  <c r="G45" i="1"/>
  <c r="F45" i="1"/>
  <c r="E45" i="1"/>
  <c r="D45" i="1"/>
  <c r="AD44" i="1"/>
  <c r="AC44" i="1"/>
  <c r="AB44" i="1"/>
  <c r="AA44" i="1"/>
  <c r="Z44" i="1"/>
  <c r="Y44" i="1"/>
  <c r="X44" i="1"/>
  <c r="W44" i="1"/>
  <c r="V44" i="1"/>
  <c r="O44" i="1"/>
  <c r="N44" i="1"/>
  <c r="M44" i="1"/>
  <c r="L44" i="1"/>
  <c r="K44" i="1"/>
  <c r="J44" i="1"/>
  <c r="I44" i="1"/>
  <c r="H44" i="1"/>
  <c r="G44" i="1"/>
  <c r="F44" i="1"/>
  <c r="E44" i="1"/>
  <c r="D44" i="1"/>
  <c r="AD42" i="1"/>
  <c r="AC42" i="1"/>
  <c r="AB42" i="1"/>
  <c r="AA42" i="1"/>
  <c r="Z42" i="1"/>
  <c r="Y42" i="1"/>
  <c r="X42" i="1"/>
  <c r="W42" i="1"/>
  <c r="V42" i="1"/>
  <c r="O42" i="1"/>
  <c r="N42" i="1"/>
  <c r="M42" i="1"/>
  <c r="L42" i="1"/>
  <c r="K42" i="1"/>
  <c r="J42" i="1"/>
  <c r="I42" i="1"/>
  <c r="H42" i="1"/>
  <c r="G42" i="1"/>
  <c r="AJ42" i="1" s="1"/>
  <c r="F42" i="1"/>
  <c r="E42" i="1"/>
  <c r="D42" i="1"/>
  <c r="AD41" i="1"/>
  <c r="AC41" i="1"/>
  <c r="AB41" i="1"/>
  <c r="AA41" i="1"/>
  <c r="Z41" i="1"/>
  <c r="Y41" i="1"/>
  <c r="X41" i="1"/>
  <c r="W41" i="1"/>
  <c r="V41" i="1"/>
  <c r="O41" i="1"/>
  <c r="N41" i="1"/>
  <c r="M41" i="1"/>
  <c r="L41" i="1"/>
  <c r="K41" i="1"/>
  <c r="J41" i="1"/>
  <c r="I41" i="1"/>
  <c r="H41" i="1"/>
  <c r="G41" i="1"/>
  <c r="AJ41" i="1" s="1"/>
  <c r="F41" i="1"/>
  <c r="E41" i="1"/>
  <c r="D41" i="1"/>
  <c r="AD40" i="1"/>
  <c r="AC40" i="1"/>
  <c r="AB40" i="1"/>
  <c r="AA40" i="1"/>
  <c r="Z40" i="1"/>
  <c r="Y40" i="1"/>
  <c r="X40" i="1"/>
  <c r="W40" i="1"/>
  <c r="V40" i="1"/>
  <c r="O40" i="1"/>
  <c r="N40" i="1"/>
  <c r="M40" i="1"/>
  <c r="L40" i="1"/>
  <c r="K40" i="1"/>
  <c r="J40" i="1"/>
  <c r="I40" i="1"/>
  <c r="H40" i="1"/>
  <c r="G40" i="1"/>
  <c r="F40" i="1"/>
  <c r="E40" i="1"/>
  <c r="D40" i="1"/>
  <c r="AD39" i="1"/>
  <c r="AC39" i="1"/>
  <c r="AB39" i="1"/>
  <c r="AA39" i="1"/>
  <c r="Z39" i="1"/>
  <c r="Y39" i="1"/>
  <c r="X39" i="1"/>
  <c r="W39" i="1"/>
  <c r="V39" i="1"/>
  <c r="O39" i="1"/>
  <c r="N39" i="1"/>
  <c r="M39" i="1"/>
  <c r="L39" i="1"/>
  <c r="K39" i="1"/>
  <c r="J39" i="1"/>
  <c r="I39" i="1"/>
  <c r="H39" i="1"/>
  <c r="G39" i="1"/>
  <c r="F39" i="1"/>
  <c r="E39" i="1"/>
  <c r="D39" i="1"/>
  <c r="AD38" i="1"/>
  <c r="AC38" i="1"/>
  <c r="AB38" i="1"/>
  <c r="AA38" i="1"/>
  <c r="Z38" i="1"/>
  <c r="Y38" i="1"/>
  <c r="X38" i="1"/>
  <c r="W38" i="1"/>
  <c r="V38" i="1"/>
  <c r="O38" i="1"/>
  <c r="N38" i="1"/>
  <c r="M38" i="1"/>
  <c r="L38" i="1"/>
  <c r="K38" i="1"/>
  <c r="J38" i="1"/>
  <c r="I38" i="1"/>
  <c r="H38" i="1"/>
  <c r="G38" i="1"/>
  <c r="F38" i="1"/>
  <c r="AI38" i="1" s="1"/>
  <c r="E38" i="1"/>
  <c r="D38" i="1"/>
  <c r="AD36" i="1"/>
  <c r="AC36" i="1"/>
  <c r="AB36" i="1"/>
  <c r="AA36" i="1"/>
  <c r="Z36" i="1"/>
  <c r="Y36" i="1"/>
  <c r="X36" i="1"/>
  <c r="W36" i="1"/>
  <c r="V36" i="1"/>
  <c r="O36" i="1"/>
  <c r="N36" i="1"/>
  <c r="M36" i="1"/>
  <c r="L36" i="1"/>
  <c r="K36" i="1"/>
  <c r="J36" i="1"/>
  <c r="I36" i="1"/>
  <c r="H36" i="1"/>
  <c r="G36" i="1"/>
  <c r="F36" i="1"/>
  <c r="E36" i="1"/>
  <c r="D36" i="1"/>
  <c r="AD35" i="1"/>
  <c r="AC35" i="1"/>
  <c r="AB35" i="1"/>
  <c r="AA35" i="1"/>
  <c r="Z35" i="1"/>
  <c r="Y35" i="1"/>
  <c r="X35" i="1"/>
  <c r="W35" i="1"/>
  <c r="V35" i="1"/>
  <c r="O35" i="1"/>
  <c r="N35" i="1"/>
  <c r="M35" i="1"/>
  <c r="L35" i="1"/>
  <c r="K35" i="1"/>
  <c r="J35" i="1"/>
  <c r="I35" i="1"/>
  <c r="H35" i="1"/>
  <c r="G35" i="1"/>
  <c r="F35" i="1"/>
  <c r="E35" i="1"/>
  <c r="D35" i="1"/>
  <c r="AD34" i="1"/>
  <c r="AC34" i="1"/>
  <c r="AB34" i="1"/>
  <c r="AA34" i="1"/>
  <c r="Z34" i="1"/>
  <c r="Y34" i="1"/>
  <c r="X34" i="1"/>
  <c r="W34" i="1"/>
  <c r="V34" i="1"/>
  <c r="O34" i="1"/>
  <c r="N34" i="1"/>
  <c r="M34" i="1"/>
  <c r="L34" i="1"/>
  <c r="K34" i="1"/>
  <c r="J34" i="1"/>
  <c r="AK34" i="1" s="1"/>
  <c r="I34" i="1"/>
  <c r="H34" i="1"/>
  <c r="G34" i="1"/>
  <c r="F34" i="1"/>
  <c r="E34" i="1"/>
  <c r="D34" i="1"/>
  <c r="AD33" i="1"/>
  <c r="AC33" i="1"/>
  <c r="AB33" i="1"/>
  <c r="AA33" i="1"/>
  <c r="Z33" i="1"/>
  <c r="Y33" i="1"/>
  <c r="X33" i="1"/>
  <c r="W33" i="1"/>
  <c r="V33" i="1"/>
  <c r="O33" i="1"/>
  <c r="N33" i="1"/>
  <c r="M33" i="1"/>
  <c r="L33" i="1"/>
  <c r="K33" i="1"/>
  <c r="J33" i="1"/>
  <c r="I33" i="1"/>
  <c r="H33" i="1"/>
  <c r="G33" i="1"/>
  <c r="F33" i="1"/>
  <c r="E33" i="1"/>
  <c r="D33" i="1"/>
  <c r="AD32" i="1"/>
  <c r="AC32" i="1"/>
  <c r="AB32" i="1"/>
  <c r="AA32" i="1"/>
  <c r="Z32" i="1"/>
  <c r="Y32" i="1"/>
  <c r="X32" i="1"/>
  <c r="W32" i="1"/>
  <c r="V32" i="1"/>
  <c r="O32" i="1"/>
  <c r="N32" i="1"/>
  <c r="M32" i="1"/>
  <c r="L32" i="1"/>
  <c r="K32" i="1"/>
  <c r="J32" i="1"/>
  <c r="I32" i="1"/>
  <c r="H32" i="1"/>
  <c r="G32" i="1"/>
  <c r="F32" i="1"/>
  <c r="E32" i="1"/>
  <c r="D32" i="1"/>
  <c r="AD31" i="1"/>
  <c r="AC31" i="1"/>
  <c r="AB31" i="1"/>
  <c r="AA31" i="1"/>
  <c r="Z31" i="1"/>
  <c r="Y31" i="1"/>
  <c r="X31" i="1"/>
  <c r="W31" i="1"/>
  <c r="V31" i="1"/>
  <c r="O31" i="1"/>
  <c r="N31" i="1"/>
  <c r="M31" i="1"/>
  <c r="L31" i="1"/>
  <c r="K31" i="1"/>
  <c r="J31" i="1"/>
  <c r="I31" i="1"/>
  <c r="H31" i="1"/>
  <c r="G31" i="1"/>
  <c r="F31" i="1"/>
  <c r="E31" i="1"/>
  <c r="D31" i="1"/>
  <c r="AD30" i="1"/>
  <c r="AC30" i="1"/>
  <c r="AB30" i="1"/>
  <c r="AA30" i="1"/>
  <c r="Z30" i="1"/>
  <c r="Y30" i="1"/>
  <c r="X30" i="1"/>
  <c r="W30" i="1"/>
  <c r="V30" i="1"/>
  <c r="O30" i="1"/>
  <c r="N30" i="1"/>
  <c r="M30" i="1"/>
  <c r="L30" i="1"/>
  <c r="K30" i="1"/>
  <c r="J30" i="1"/>
  <c r="I30" i="1"/>
  <c r="H30" i="1"/>
  <c r="G30" i="1"/>
  <c r="F30" i="1"/>
  <c r="E30" i="1"/>
  <c r="D30" i="1"/>
  <c r="AD29" i="1"/>
  <c r="AC29" i="1"/>
  <c r="AB29" i="1"/>
  <c r="AA29" i="1"/>
  <c r="Z29" i="1"/>
  <c r="Y29" i="1"/>
  <c r="X29" i="1"/>
  <c r="W29" i="1"/>
  <c r="V29" i="1"/>
  <c r="O29" i="1"/>
  <c r="N29" i="1"/>
  <c r="M29" i="1"/>
  <c r="L29" i="1"/>
  <c r="K29" i="1"/>
  <c r="J29" i="1"/>
  <c r="I29" i="1"/>
  <c r="H29" i="1"/>
  <c r="G29" i="1"/>
  <c r="F29" i="1"/>
  <c r="E29" i="1"/>
  <c r="D29" i="1"/>
  <c r="AD27" i="1"/>
  <c r="AC27" i="1"/>
  <c r="AB27" i="1"/>
  <c r="AA27" i="1"/>
  <c r="Z27" i="1"/>
  <c r="Y27" i="1"/>
  <c r="X27" i="1"/>
  <c r="W27" i="1"/>
  <c r="V27" i="1"/>
  <c r="AO27" i="1" s="1"/>
  <c r="O27" i="1"/>
  <c r="N27" i="1"/>
  <c r="M27" i="1"/>
  <c r="L27" i="1"/>
  <c r="K27" i="1"/>
  <c r="J27" i="1"/>
  <c r="I27" i="1"/>
  <c r="H27" i="1"/>
  <c r="G27" i="1"/>
  <c r="F27" i="1"/>
  <c r="E27" i="1"/>
  <c r="D27" i="1"/>
  <c r="AD26" i="1"/>
  <c r="AC26" i="1"/>
  <c r="AB26" i="1"/>
  <c r="AA26" i="1"/>
  <c r="Z26" i="1"/>
  <c r="Y26" i="1"/>
  <c r="X26" i="1"/>
  <c r="W26" i="1"/>
  <c r="V26" i="1"/>
  <c r="O26" i="1"/>
  <c r="N26" i="1"/>
  <c r="M26" i="1"/>
  <c r="L26" i="1"/>
  <c r="K26" i="1"/>
  <c r="J26" i="1"/>
  <c r="I26" i="1"/>
  <c r="H26" i="1"/>
  <c r="G26" i="1"/>
  <c r="F26" i="1"/>
  <c r="E26" i="1"/>
  <c r="D26" i="1"/>
  <c r="AD25" i="1"/>
  <c r="AC25" i="1"/>
  <c r="AB25" i="1"/>
  <c r="AA25" i="1"/>
  <c r="Z25" i="1"/>
  <c r="Y25" i="1"/>
  <c r="X25" i="1"/>
  <c r="W25" i="1"/>
  <c r="V25" i="1"/>
  <c r="O25" i="1"/>
  <c r="AL25" i="1" s="1"/>
  <c r="N25" i="1"/>
  <c r="M25" i="1"/>
  <c r="L25" i="1"/>
  <c r="K25" i="1"/>
  <c r="J25" i="1"/>
  <c r="I25" i="1"/>
  <c r="H25" i="1"/>
  <c r="G25" i="1"/>
  <c r="F25" i="1"/>
  <c r="E25" i="1"/>
  <c r="D25" i="1"/>
  <c r="AD24" i="1"/>
  <c r="AC24" i="1"/>
  <c r="AB24" i="1"/>
  <c r="AA24" i="1"/>
  <c r="Z24" i="1"/>
  <c r="Y24" i="1"/>
  <c r="X24" i="1"/>
  <c r="W24" i="1"/>
  <c r="V24" i="1"/>
  <c r="O24" i="1"/>
  <c r="N24" i="1"/>
  <c r="M24" i="1"/>
  <c r="L24" i="1"/>
  <c r="K24" i="1"/>
  <c r="J24" i="1"/>
  <c r="I24" i="1"/>
  <c r="H24" i="1"/>
  <c r="G24" i="1"/>
  <c r="F24" i="1"/>
  <c r="E24" i="1"/>
  <c r="D24" i="1"/>
  <c r="AD23" i="1"/>
  <c r="AC23" i="1"/>
  <c r="AB23" i="1"/>
  <c r="AA23" i="1"/>
  <c r="Z23" i="1"/>
  <c r="Y23" i="1"/>
  <c r="X23" i="1"/>
  <c r="W23" i="1"/>
  <c r="V23" i="1"/>
  <c r="O23" i="1"/>
  <c r="N23" i="1"/>
  <c r="M23" i="1"/>
  <c r="L23" i="1"/>
  <c r="K23" i="1"/>
  <c r="J23" i="1"/>
  <c r="I23" i="1"/>
  <c r="H23" i="1"/>
  <c r="G23" i="1"/>
  <c r="F23" i="1"/>
  <c r="E23" i="1"/>
  <c r="D23" i="1"/>
  <c r="AD22" i="1"/>
  <c r="AC22" i="1"/>
  <c r="AB22" i="1"/>
  <c r="AA22" i="1"/>
  <c r="Z22" i="1"/>
  <c r="Y22" i="1"/>
  <c r="X22" i="1"/>
  <c r="W22" i="1"/>
  <c r="V22" i="1"/>
  <c r="O22" i="1"/>
  <c r="N22" i="1"/>
  <c r="M22" i="1"/>
  <c r="L22" i="1"/>
  <c r="K22" i="1"/>
  <c r="J22" i="1"/>
  <c r="I22" i="1"/>
  <c r="H22" i="1"/>
  <c r="G22" i="1"/>
  <c r="F22" i="1"/>
  <c r="E22" i="1"/>
  <c r="D22" i="1"/>
  <c r="AD21" i="1"/>
  <c r="AC21" i="1"/>
  <c r="AB21" i="1"/>
  <c r="AA21" i="1"/>
  <c r="Z21" i="1"/>
  <c r="Y21" i="1"/>
  <c r="X21" i="1"/>
  <c r="W21" i="1"/>
  <c r="V21" i="1"/>
  <c r="O21" i="1"/>
  <c r="N21" i="1"/>
  <c r="M21" i="1"/>
  <c r="L21" i="1"/>
  <c r="K21" i="1"/>
  <c r="J21" i="1"/>
  <c r="I21" i="1"/>
  <c r="H21" i="1"/>
  <c r="G21" i="1"/>
  <c r="F21" i="1"/>
  <c r="E21" i="1"/>
  <c r="D21" i="1"/>
  <c r="AD20" i="1"/>
  <c r="AC20" i="1"/>
  <c r="AB20" i="1"/>
  <c r="AA20" i="1"/>
  <c r="Z20" i="1"/>
  <c r="Y20" i="1"/>
  <c r="X20" i="1"/>
  <c r="W20" i="1"/>
  <c r="V20" i="1"/>
  <c r="O20" i="1"/>
  <c r="N20" i="1"/>
  <c r="M20" i="1"/>
  <c r="L20" i="1"/>
  <c r="K20" i="1"/>
  <c r="J20" i="1"/>
  <c r="I20" i="1"/>
  <c r="H20" i="1"/>
  <c r="G20" i="1"/>
  <c r="F20" i="1"/>
  <c r="E20" i="1"/>
  <c r="D20" i="1"/>
  <c r="AD19" i="1"/>
  <c r="AC19" i="1"/>
  <c r="AB19" i="1"/>
  <c r="AA19" i="1"/>
  <c r="Z19" i="1"/>
  <c r="Y19" i="1"/>
  <c r="X19" i="1"/>
  <c r="W19" i="1"/>
  <c r="V19" i="1"/>
  <c r="AD18" i="1"/>
  <c r="AC18" i="1"/>
  <c r="AB18" i="1"/>
  <c r="AA18" i="1"/>
  <c r="Z18" i="1"/>
  <c r="Y18" i="1"/>
  <c r="X18" i="1"/>
  <c r="W18" i="1"/>
  <c r="V18" i="1"/>
  <c r="O18" i="1"/>
  <c r="N18" i="1"/>
  <c r="M18" i="1"/>
  <c r="L18" i="1"/>
  <c r="K18" i="1"/>
  <c r="J18" i="1"/>
  <c r="I18" i="1"/>
  <c r="H18" i="1"/>
  <c r="G18" i="1"/>
  <c r="F18" i="1"/>
  <c r="E18" i="1"/>
  <c r="D18" i="1"/>
  <c r="AD17" i="1"/>
  <c r="AC17" i="1"/>
  <c r="AB17" i="1"/>
  <c r="AA17" i="1"/>
  <c r="Z17" i="1"/>
  <c r="Y17" i="1"/>
  <c r="AP17" i="1" s="1"/>
  <c r="X17" i="1"/>
  <c r="W17" i="1"/>
  <c r="V17" i="1"/>
  <c r="O17" i="1"/>
  <c r="N17" i="1"/>
  <c r="M17" i="1"/>
  <c r="L17" i="1"/>
  <c r="K17" i="1"/>
  <c r="J17" i="1"/>
  <c r="I17" i="1"/>
  <c r="H17" i="1"/>
  <c r="G17" i="1"/>
  <c r="F17" i="1"/>
  <c r="E17" i="1"/>
  <c r="D17" i="1"/>
  <c r="AD16" i="1"/>
  <c r="AC16" i="1"/>
  <c r="AB16" i="1"/>
  <c r="AA16" i="1"/>
  <c r="Z16" i="1"/>
  <c r="Y16" i="1"/>
  <c r="X16" i="1"/>
  <c r="W16" i="1"/>
  <c r="V16" i="1"/>
  <c r="O16" i="1"/>
  <c r="N16" i="1"/>
  <c r="M16" i="1"/>
  <c r="L16" i="1"/>
  <c r="K16" i="1"/>
  <c r="J16" i="1"/>
  <c r="I16" i="1"/>
  <c r="H16" i="1"/>
  <c r="G16" i="1"/>
  <c r="F16" i="1"/>
  <c r="E16" i="1"/>
  <c r="D16" i="1"/>
  <c r="AD15" i="1"/>
  <c r="AC15" i="1"/>
  <c r="AB15" i="1"/>
  <c r="AA15" i="1"/>
  <c r="Z15" i="1"/>
  <c r="Y15" i="1"/>
  <c r="X15" i="1"/>
  <c r="W15" i="1"/>
  <c r="V15" i="1"/>
  <c r="AO15" i="1" s="1"/>
  <c r="O15" i="1"/>
  <c r="N15" i="1"/>
  <c r="M15" i="1"/>
  <c r="L15" i="1"/>
  <c r="K15" i="1"/>
  <c r="J15" i="1"/>
  <c r="I15" i="1"/>
  <c r="H15" i="1"/>
  <c r="G15" i="1"/>
  <c r="F15" i="1"/>
  <c r="E15" i="1"/>
  <c r="D15" i="1"/>
  <c r="AD14" i="1"/>
  <c r="AC14" i="1"/>
  <c r="AB14" i="1"/>
  <c r="AA14" i="1"/>
  <c r="Z14" i="1"/>
  <c r="Y14" i="1"/>
  <c r="X14" i="1"/>
  <c r="W14" i="1"/>
  <c r="V14" i="1"/>
  <c r="O14" i="1"/>
  <c r="N14" i="1"/>
  <c r="M14" i="1"/>
  <c r="L14" i="1"/>
  <c r="K14" i="1"/>
  <c r="J14" i="1"/>
  <c r="I14" i="1"/>
  <c r="H14" i="1"/>
  <c r="G14" i="1"/>
  <c r="F14" i="1"/>
  <c r="E14" i="1"/>
  <c r="D14" i="1"/>
  <c r="AD13" i="1"/>
  <c r="AC13" i="1"/>
  <c r="AB13" i="1"/>
  <c r="AA13" i="1"/>
  <c r="Z13" i="1"/>
  <c r="Y13" i="1"/>
  <c r="X13" i="1"/>
  <c r="W13" i="1"/>
  <c r="V13" i="1"/>
  <c r="O13" i="1"/>
  <c r="N13" i="1"/>
  <c r="M13" i="1"/>
  <c r="L13" i="1"/>
  <c r="K13" i="1"/>
  <c r="J13" i="1"/>
  <c r="I13" i="1"/>
  <c r="H13" i="1"/>
  <c r="G13" i="1"/>
  <c r="F13" i="1"/>
  <c r="E13" i="1"/>
  <c r="D13" i="1"/>
  <c r="AD12" i="1"/>
  <c r="AC12" i="1"/>
  <c r="AB12" i="1"/>
  <c r="AA12" i="1"/>
  <c r="Z12" i="1"/>
  <c r="Y12" i="1"/>
  <c r="X12" i="1"/>
  <c r="W12" i="1"/>
  <c r="V12" i="1"/>
  <c r="O12" i="1"/>
  <c r="N12" i="1"/>
  <c r="M12" i="1"/>
  <c r="L12" i="1"/>
  <c r="K12" i="1"/>
  <c r="J12" i="1"/>
  <c r="I12" i="1"/>
  <c r="H12" i="1"/>
  <c r="G12" i="1"/>
  <c r="F12" i="1"/>
  <c r="E12" i="1"/>
  <c r="D12" i="1"/>
  <c r="AD11" i="1"/>
  <c r="AC11" i="1"/>
  <c r="AB11" i="1"/>
  <c r="AA11" i="1"/>
  <c r="Z11" i="1"/>
  <c r="Y11" i="1"/>
  <c r="X11" i="1"/>
  <c r="W11" i="1"/>
  <c r="V11" i="1"/>
  <c r="O11" i="1"/>
  <c r="N11" i="1"/>
  <c r="M11" i="1"/>
  <c r="L11" i="1"/>
  <c r="K11" i="1"/>
  <c r="J11" i="1"/>
  <c r="I11" i="1"/>
  <c r="H11" i="1"/>
  <c r="G11" i="1"/>
  <c r="F11" i="1"/>
  <c r="E11" i="1"/>
  <c r="D11" i="1"/>
  <c r="AD10" i="1"/>
  <c r="AC10" i="1"/>
  <c r="AB10" i="1"/>
  <c r="AA10" i="1"/>
  <c r="Z10" i="1"/>
  <c r="Y10" i="1"/>
  <c r="X10" i="1"/>
  <c r="W10" i="1"/>
  <c r="V10" i="1"/>
  <c r="O10" i="1"/>
  <c r="N10" i="1"/>
  <c r="M10" i="1"/>
  <c r="L10" i="1"/>
  <c r="K10" i="1"/>
  <c r="J10" i="1"/>
  <c r="I10" i="1"/>
  <c r="H10" i="1"/>
  <c r="G10" i="1"/>
  <c r="F10" i="1"/>
  <c r="E10" i="1"/>
  <c r="D10" i="1"/>
  <c r="F4" i="36"/>
  <c r="L3" i="36"/>
  <c r="L4" i="35"/>
  <c r="U48" i="1"/>
  <c r="T48" i="1"/>
  <c r="S48" i="1"/>
  <c r="R48" i="1"/>
  <c r="Q48" i="1"/>
  <c r="P48" i="1"/>
  <c r="AM48" i="1"/>
  <c r="AI25" i="1"/>
  <c r="P51" i="1"/>
  <c r="Q51" i="1"/>
  <c r="R51" i="1"/>
  <c r="S51" i="1"/>
  <c r="T51" i="1"/>
  <c r="U51" i="1"/>
  <c r="P50" i="1"/>
  <c r="AM50" i="1" s="1"/>
  <c r="Q50" i="1"/>
  <c r="R50" i="1"/>
  <c r="S50" i="1"/>
  <c r="T50" i="1"/>
  <c r="U50" i="1"/>
  <c r="P49" i="1"/>
  <c r="Q49" i="1"/>
  <c r="AM49" i="1"/>
  <c r="R49" i="1"/>
  <c r="S49" i="1"/>
  <c r="T49" i="1"/>
  <c r="AN49" i="1" s="1"/>
  <c r="U49" i="1"/>
  <c r="P9" i="1"/>
  <c r="Q9" i="1"/>
  <c r="R9" i="1"/>
  <c r="S9" i="1"/>
  <c r="T9" i="1"/>
  <c r="U9" i="1"/>
  <c r="P8" i="1"/>
  <c r="Q8" i="1"/>
  <c r="R8" i="1"/>
  <c r="S8" i="1"/>
  <c r="T8" i="1"/>
  <c r="U8" i="1"/>
  <c r="P7" i="1"/>
  <c r="Q7" i="1"/>
  <c r="R7" i="1"/>
  <c r="S7" i="1"/>
  <c r="T7" i="1"/>
  <c r="U7" i="1"/>
  <c r="P47" i="1"/>
  <c r="AM47" i="1"/>
  <c r="Q47" i="1"/>
  <c r="R47" i="1"/>
  <c r="S47" i="1"/>
  <c r="T47" i="1"/>
  <c r="U47" i="1"/>
  <c r="AK52" i="1"/>
  <c r="AJ52" i="1"/>
  <c r="AL52" i="1"/>
  <c r="AM52" i="1"/>
  <c r="AN52" i="1"/>
  <c r="AO52" i="1"/>
  <c r="AP52" i="1"/>
  <c r="AQ52" i="1"/>
  <c r="AN18" i="1"/>
  <c r="AM18" i="1"/>
  <c r="AN17" i="1"/>
  <c r="AM17" i="1"/>
  <c r="AN16" i="1"/>
  <c r="AM16" i="1"/>
  <c r="AN15" i="1"/>
  <c r="AM15" i="1"/>
  <c r="AN14" i="1"/>
  <c r="AM14" i="1"/>
  <c r="AN13" i="1"/>
  <c r="AM13" i="1"/>
  <c r="AN12" i="1"/>
  <c r="AM12" i="1"/>
  <c r="AN11" i="1"/>
  <c r="AM11" i="1"/>
  <c r="AN10" i="1"/>
  <c r="AM10" i="1"/>
  <c r="AH17" i="1"/>
  <c r="AH16" i="1"/>
  <c r="AH15" i="1"/>
  <c r="AH14" i="1"/>
  <c r="AH13" i="1"/>
  <c r="AH12" i="1"/>
  <c r="AH11" i="1"/>
  <c r="AH10" i="1"/>
  <c r="AH6" i="1"/>
  <c r="U6" i="1"/>
  <c r="U5" i="1" s="1"/>
  <c r="T6" i="1"/>
  <c r="T5" i="1"/>
  <c r="S6" i="1"/>
  <c r="S5" i="1" s="1"/>
  <c r="R6" i="1"/>
  <c r="R5" i="1" s="1"/>
  <c r="Q6" i="1"/>
  <c r="Q5" i="1"/>
  <c r="P6" i="1"/>
  <c r="P5" i="1" s="1"/>
  <c r="AN47" i="1"/>
  <c r="AN48" i="1"/>
  <c r="AN37" i="1"/>
  <c r="AM37" i="1"/>
  <c r="AN36" i="1"/>
  <c r="AM36" i="1"/>
  <c r="AN31" i="1"/>
  <c r="AM31" i="1"/>
  <c r="AN35" i="1"/>
  <c r="AM35" i="1"/>
  <c r="AN34" i="1"/>
  <c r="AM34" i="1"/>
  <c r="AN32" i="1"/>
  <c r="AM32" i="1"/>
  <c r="AM33" i="1"/>
  <c r="AN33" i="1"/>
  <c r="AN46" i="1"/>
  <c r="AN45" i="1"/>
  <c r="AN44" i="1"/>
  <c r="AN43" i="1"/>
  <c r="AN42" i="1"/>
  <c r="AN41" i="1"/>
  <c r="AN40" i="1"/>
  <c r="AN39" i="1"/>
  <c r="AN38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M46" i="1"/>
  <c r="AM45" i="1"/>
  <c r="AM44" i="1"/>
  <c r="AM43" i="1"/>
  <c r="AM42" i="1"/>
  <c r="AM41" i="1"/>
  <c r="AM40" i="1"/>
  <c r="AM39" i="1"/>
  <c r="AM38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M6" i="1"/>
  <c r="AN50" i="1"/>
  <c r="AM51" i="1"/>
  <c r="AR34" i="1"/>
  <c r="AQ32" i="1"/>
  <c r="AL36" i="1"/>
  <c r="AI23" i="1"/>
  <c r="AO21" i="1"/>
  <c r="AI34" i="1"/>
  <c r="AP20" i="1"/>
  <c r="AT23" i="1"/>
  <c r="AI46" i="1" l="1"/>
  <c r="AI37" i="1"/>
  <c r="AK21" i="1"/>
  <c r="AQ46" i="1"/>
  <c r="AS46" i="1"/>
  <c r="AP21" i="1"/>
  <c r="AR23" i="1"/>
  <c r="AT35" i="1"/>
  <c r="AL13" i="1"/>
  <c r="AT42" i="1"/>
  <c r="AK46" i="1"/>
  <c r="AQ31" i="1"/>
  <c r="AK43" i="1"/>
  <c r="AK15" i="1"/>
  <c r="AO17" i="1"/>
  <c r="AK23" i="1"/>
  <c r="AP45" i="1"/>
  <c r="I7" i="1"/>
  <c r="AQ28" i="1"/>
  <c r="AJ19" i="1"/>
  <c r="AR28" i="1"/>
  <c r="AS23" i="1"/>
  <c r="AO13" i="1"/>
  <c r="AJ16" i="1"/>
  <c r="AK17" i="1"/>
  <c r="AT15" i="1"/>
  <c r="AK39" i="1"/>
  <c r="AS38" i="1"/>
  <c r="AS35" i="1"/>
  <c r="AJ15" i="1"/>
  <c r="O8" i="1"/>
  <c r="X8" i="1"/>
  <c r="AL17" i="1"/>
  <c r="AK28" i="1"/>
  <c r="AP35" i="1"/>
  <c r="AS13" i="1"/>
  <c r="AR13" i="1"/>
  <c r="AC47" i="1"/>
  <c r="Z47" i="1"/>
  <c r="W7" i="1"/>
  <c r="F47" i="1"/>
  <c r="AC51" i="1"/>
  <c r="AA8" i="1"/>
  <c r="AO35" i="1"/>
  <c r="AK31" i="1"/>
  <c r="AS31" i="1"/>
  <c r="AP30" i="1"/>
  <c r="AO30" i="1"/>
  <c r="AL30" i="1"/>
  <c r="AP29" i="1"/>
  <c r="AK29" i="1"/>
  <c r="AS28" i="1"/>
  <c r="AI28" i="1"/>
  <c r="AL26" i="1"/>
  <c r="AQ25" i="1"/>
  <c r="AL21" i="1"/>
  <c r="AI17" i="1"/>
  <c r="D50" i="1"/>
  <c r="W51" i="1"/>
  <c r="V51" i="1"/>
  <c r="AS16" i="1"/>
  <c r="AL42" i="1"/>
  <c r="AB51" i="1"/>
  <c r="L51" i="1"/>
  <c r="H51" i="1"/>
  <c r="V50" i="1"/>
  <c r="AO41" i="1"/>
  <c r="AK41" i="1"/>
  <c r="AS25" i="1"/>
  <c r="AO19" i="1"/>
  <c r="AL18" i="1"/>
  <c r="AI18" i="1"/>
  <c r="AQ17" i="1"/>
  <c r="AT17" i="1"/>
  <c r="AS17" i="1"/>
  <c r="AD48" i="1"/>
  <c r="Z48" i="1"/>
  <c r="Z8" i="1"/>
  <c r="Y8" i="1"/>
  <c r="AR16" i="1"/>
  <c r="AS19" i="1"/>
  <c r="AQ13" i="1"/>
  <c r="AP40" i="1"/>
  <c r="L48" i="1"/>
  <c r="AI11" i="1"/>
  <c r="AP43" i="1"/>
  <c r="AL43" i="1"/>
  <c r="AL41" i="1"/>
  <c r="AO40" i="1"/>
  <c r="K48" i="1"/>
  <c r="AJ39" i="1"/>
  <c r="AQ35" i="1"/>
  <c r="AK33" i="1"/>
  <c r="AJ32" i="1"/>
  <c r="AL29" i="1"/>
  <c r="F51" i="1"/>
  <c r="AQ22" i="1"/>
  <c r="AK22" i="1"/>
  <c r="AR22" i="1"/>
  <c r="AI22" i="1"/>
  <c r="AO20" i="1"/>
  <c r="N50" i="1"/>
  <c r="M50" i="1"/>
  <c r="F50" i="1"/>
  <c r="AR12" i="1"/>
  <c r="AI45" i="1"/>
  <c r="AR43" i="1"/>
  <c r="AP42" i="1"/>
  <c r="AI42" i="1"/>
  <c r="K50" i="1"/>
  <c r="J50" i="1"/>
  <c r="AS15" i="1"/>
  <c r="AR14" i="1"/>
  <c r="AK14" i="1"/>
  <c r="AT13" i="1"/>
  <c r="G7" i="1"/>
  <c r="AA47" i="1"/>
  <c r="AT12" i="1"/>
  <c r="AA9" i="1"/>
  <c r="Y9" i="1"/>
  <c r="X49" i="1"/>
  <c r="V6" i="1"/>
  <c r="O9" i="1"/>
  <c r="N9" i="1"/>
  <c r="M49" i="1"/>
  <c r="J9" i="1"/>
  <c r="AK42" i="1"/>
  <c r="AQ38" i="1"/>
  <c r="W48" i="1"/>
  <c r="AR38" i="1"/>
  <c r="AP37" i="1"/>
  <c r="AS36" i="1"/>
  <c r="AJ26" i="1"/>
  <c r="Z50" i="1"/>
  <c r="AO25" i="1"/>
  <c r="I50" i="1"/>
  <c r="AP22" i="1"/>
  <c r="AQ14" i="1"/>
  <c r="AQ12" i="1"/>
  <c r="AC7" i="1"/>
  <c r="F7" i="1"/>
  <c r="AD49" i="1"/>
  <c r="D6" i="1"/>
  <c r="D49" i="1"/>
  <c r="AL19" i="1"/>
  <c r="D9" i="1"/>
  <c r="AP18" i="1"/>
  <c r="AQ18" i="1"/>
  <c r="AK18" i="1"/>
  <c r="AJ40" i="1"/>
  <c r="AL40" i="1"/>
  <c r="AQ40" i="1"/>
  <c r="M9" i="1"/>
  <c r="AQ10" i="1"/>
  <c r="H6" i="1"/>
  <c r="H5" i="1" s="1"/>
  <c r="AD9" i="1"/>
  <c r="AC9" i="1"/>
  <c r="AI10" i="1"/>
  <c r="AQ45" i="1"/>
  <c r="AO44" i="1"/>
  <c r="AO43" i="1"/>
  <c r="AO46" i="1"/>
  <c r="AP14" i="1"/>
  <c r="K9" i="1"/>
  <c r="N8" i="1"/>
  <c r="V7" i="1"/>
  <c r="AA7" i="1"/>
  <c r="H7" i="1"/>
  <c r="AC6" i="1"/>
  <c r="W47" i="1"/>
  <c r="AO11" i="1"/>
  <c r="AT10" i="1"/>
  <c r="AS11" i="1"/>
  <c r="AK11" i="1"/>
  <c r="AJ38" i="1"/>
  <c r="AT38" i="1"/>
  <c r="AR39" i="1"/>
  <c r="I51" i="1"/>
  <c r="J6" i="1"/>
  <c r="AD8" i="1"/>
  <c r="AP19" i="1"/>
  <c r="AL44" i="1"/>
  <c r="AO38" i="1"/>
  <c r="AO16" i="1"/>
  <c r="AO32" i="1"/>
  <c r="N49" i="1"/>
  <c r="Y6" i="1"/>
  <c r="AL38" i="1"/>
  <c r="AC49" i="1"/>
  <c r="AL31" i="1"/>
  <c r="AK16" i="1"/>
  <c r="AQ36" i="1"/>
  <c r="AO23" i="1"/>
  <c r="AP32" i="1"/>
  <c r="L8" i="1"/>
  <c r="AK38" i="1"/>
  <c r="AT16" i="1"/>
  <c r="AO39" i="1"/>
  <c r="AS18" i="1"/>
  <c r="AI15" i="1"/>
  <c r="AI24" i="1"/>
  <c r="AR29" i="1"/>
  <c r="I8" i="1"/>
  <c r="AL10" i="1"/>
  <c r="AQ30" i="1"/>
  <c r="Z51" i="1"/>
  <c r="D7" i="1"/>
  <c r="AJ25" i="1"/>
  <c r="AS34" i="1"/>
  <c r="AO28" i="1"/>
  <c r="AR15" i="1"/>
  <c r="D48" i="1"/>
  <c r="AI21" i="1"/>
  <c r="AQ16" i="1"/>
  <c r="AA48" i="1"/>
  <c r="AP25" i="1"/>
  <c r="AC50" i="1"/>
  <c r="K51" i="1"/>
  <c r="E7" i="1"/>
  <c r="AK10" i="1"/>
  <c r="AK26" i="1"/>
  <c r="F48" i="1"/>
  <c r="AT31" i="1"/>
  <c r="V8" i="1"/>
  <c r="E8" i="1"/>
  <c r="AJ18" i="1"/>
  <c r="AC8" i="1"/>
  <c r="AQ19" i="1"/>
  <c r="AB6" i="1"/>
  <c r="AP33" i="1"/>
  <c r="AP11" i="1"/>
  <c r="J7" i="1"/>
  <c r="AK37" i="1"/>
  <c r="AR40" i="1"/>
  <c r="AJ13" i="1"/>
  <c r="D51" i="1"/>
  <c r="AT11" i="1"/>
  <c r="AC48" i="1"/>
  <c r="E47" i="1"/>
  <c r="AT44" i="1"/>
  <c r="AQ44" i="1"/>
  <c r="AJ22" i="1"/>
  <c r="AL32" i="1"/>
  <c r="G47" i="1"/>
  <c r="AR19" i="1"/>
  <c r="AT43" i="1"/>
  <c r="K8" i="1"/>
  <c r="N51" i="1"/>
  <c r="J49" i="1"/>
  <c r="AR31" i="1"/>
  <c r="AT26" i="1"/>
  <c r="D59" i="1"/>
  <c r="AO45" i="1"/>
  <c r="AI36" i="1"/>
  <c r="AQ37" i="1"/>
  <c r="AQ23" i="1"/>
  <c r="AQ27" i="1"/>
  <c r="AI26" i="1"/>
  <c r="AT34" i="1"/>
  <c r="J8" i="1"/>
  <c r="AO22" i="1"/>
  <c r="M4" i="36"/>
  <c r="D8" i="1"/>
  <c r="AJ37" i="1"/>
  <c r="AJ11" i="1"/>
  <c r="AR25" i="1"/>
  <c r="AJ23" i="1"/>
  <c r="AJ29" i="1"/>
  <c r="AP15" i="1"/>
  <c r="AI43" i="1"/>
  <c r="AS26" i="1"/>
  <c r="H9" i="1"/>
  <c r="AL27" i="1"/>
  <c r="O47" i="1"/>
  <c r="AO36" i="1"/>
  <c r="X9" i="1"/>
  <c r="AQ26" i="1"/>
  <c r="AJ31" i="1"/>
  <c r="AR46" i="1"/>
  <c r="AJ36" i="1"/>
  <c r="AS22" i="1"/>
  <c r="J47" i="1"/>
  <c r="AI13" i="1"/>
  <c r="G9" i="1"/>
  <c r="AJ20" i="1"/>
  <c r="AP13" i="1"/>
  <c r="AL37" i="1"/>
  <c r="AL15" i="1"/>
  <c r="AO34" i="1"/>
  <c r="AO26" i="1"/>
  <c r="AP23" i="1"/>
  <c r="AI29" i="1"/>
  <c r="AI41" i="1"/>
  <c r="AR44" i="1"/>
  <c r="AJ45" i="1"/>
  <c r="AS30" i="1"/>
  <c r="E59" i="1"/>
  <c r="AK35" i="1"/>
  <c r="K49" i="1"/>
  <c r="AI44" i="1"/>
  <c r="D58" i="1"/>
  <c r="AJ35" i="1"/>
  <c r="AR45" i="1"/>
  <c r="L9" i="1"/>
  <c r="AO14" i="1"/>
  <c r="Z7" i="1"/>
  <c r="AP31" i="1"/>
  <c r="AP44" i="1"/>
  <c r="L50" i="1"/>
  <c r="AI16" i="1"/>
  <c r="F8" i="1"/>
  <c r="AJ43" i="1"/>
  <c r="AJ10" i="1"/>
  <c r="AJ30" i="1"/>
  <c r="O7" i="1"/>
  <c r="AS45" i="1"/>
  <c r="AL12" i="1"/>
  <c r="AR30" i="1"/>
  <c r="AR32" i="1"/>
  <c r="AI27" i="1"/>
  <c r="AL23" i="1"/>
  <c r="AP28" i="1"/>
  <c r="AL20" i="1"/>
  <c r="E6" i="1"/>
  <c r="M48" i="1"/>
  <c r="AL16" i="1"/>
  <c r="AR27" i="1"/>
  <c r="AS37" i="1"/>
  <c r="AI19" i="1"/>
  <c r="AO31" i="1"/>
  <c r="AJ21" i="1"/>
  <c r="H49" i="1"/>
  <c r="AS21" i="1"/>
  <c r="H48" i="1"/>
  <c r="AJ33" i="1"/>
  <c r="AK30" i="1"/>
  <c r="AT30" i="1"/>
  <c r="Y50" i="1"/>
  <c r="AR18" i="1"/>
  <c r="AT14" i="1"/>
  <c r="F58" i="1"/>
  <c r="F6" i="1"/>
  <c r="F5" i="1" s="1"/>
  <c r="F9" i="1"/>
  <c r="G6" i="1"/>
  <c r="AJ17" i="1"/>
  <c r="G48" i="1"/>
  <c r="AR17" i="1"/>
  <c r="AJ24" i="1"/>
  <c r="G51" i="1"/>
  <c r="AL45" i="1"/>
  <c r="AO29" i="1"/>
  <c r="AT18" i="1"/>
  <c r="AO18" i="1"/>
  <c r="K47" i="1"/>
  <c r="AS12" i="1"/>
  <c r="AK12" i="1"/>
  <c r="O48" i="1"/>
  <c r="W6" i="1"/>
  <c r="W9" i="1"/>
  <c r="W49" i="1"/>
  <c r="AQ24" i="1"/>
  <c r="AD51" i="1"/>
  <c r="AI33" i="1"/>
  <c r="D47" i="1"/>
  <c r="AR33" i="1"/>
  <c r="AS32" i="1"/>
  <c r="AI39" i="1"/>
  <c r="E48" i="1"/>
  <c r="AS39" i="1"/>
  <c r="AL22" i="1"/>
  <c r="O50" i="1"/>
  <c r="AT22" i="1"/>
  <c r="W50" i="1"/>
  <c r="AT40" i="1"/>
  <c r="AI40" i="1"/>
  <c r="AK19" i="1"/>
  <c r="X51" i="1"/>
  <c r="AO24" i="1"/>
  <c r="AQ41" i="1"/>
  <c r="AS10" i="1"/>
  <c r="AJ14" i="1"/>
  <c r="I6" i="1"/>
  <c r="I9" i="1"/>
  <c r="I49" i="1"/>
  <c r="AT21" i="1"/>
  <c r="I48" i="1"/>
  <c r="AT27" i="1"/>
  <c r="I47" i="1"/>
  <c r="Y49" i="1"/>
  <c r="Z6" i="1"/>
  <c r="Z49" i="1"/>
  <c r="AP10" i="1"/>
  <c r="Z9" i="1"/>
  <c r="AQ20" i="1"/>
  <c r="AR20" i="1"/>
  <c r="AB50" i="1"/>
  <c r="X50" i="1"/>
  <c r="H50" i="1"/>
  <c r="AJ44" i="1"/>
  <c r="AL11" i="1"/>
  <c r="M47" i="1"/>
  <c r="M7" i="1"/>
  <c r="AR11" i="1"/>
  <c r="M6" i="1"/>
  <c r="AP24" i="1"/>
  <c r="AN5" i="1"/>
  <c r="AP38" i="1"/>
  <c r="AB9" i="1"/>
  <c r="AB49" i="1"/>
  <c r="AR35" i="1"/>
  <c r="AN51" i="1"/>
  <c r="AT29" i="1"/>
  <c r="AJ34" i="1"/>
  <c r="AR41" i="1"/>
  <c r="AK32" i="1"/>
  <c r="AK44" i="1"/>
  <c r="O6" i="1"/>
  <c r="O5" i="1" s="1"/>
  <c r="AI30" i="1"/>
  <c r="AS14" i="1"/>
  <c r="AI14" i="1"/>
  <c r="AT24" i="1"/>
  <c r="AL34" i="1"/>
  <c r="AP39" i="1"/>
  <c r="AM5" i="1"/>
  <c r="AK20" i="1"/>
  <c r="AK27" i="1"/>
  <c r="AL28" i="1"/>
  <c r="AL35" i="1"/>
  <c r="V48" i="1"/>
  <c r="AR37" i="1"/>
  <c r="G8" i="1"/>
  <c r="AS44" i="1"/>
  <c r="AT32" i="1"/>
  <c r="K7" i="1"/>
  <c r="M8" i="1"/>
  <c r="AN6" i="1"/>
  <c r="H8" i="1"/>
  <c r="AJ28" i="1"/>
  <c r="AB7" i="1"/>
  <c r="AQ34" i="1"/>
  <c r="N7" i="1"/>
  <c r="N47" i="1"/>
  <c r="AI20" i="1"/>
  <c r="AS27" i="1"/>
  <c r="AR36" i="1"/>
  <c r="AP27" i="1"/>
  <c r="AP46" i="1"/>
  <c r="AI32" i="1"/>
  <c r="AJ12" i="1"/>
  <c r="AL14" i="1"/>
  <c r="AI12" i="1"/>
  <c r="AP36" i="1"/>
  <c r="AK45" i="1"/>
  <c r="AT37" i="1"/>
  <c r="W8" i="1"/>
  <c r="AA51" i="1"/>
  <c r="AS24" i="1"/>
  <c r="Y48" i="1"/>
  <c r="J51" i="1"/>
  <c r="AK24" i="1"/>
  <c r="AR24" i="1"/>
  <c r="AO42" i="1"/>
  <c r="V49" i="1"/>
  <c r="AR10" i="1"/>
  <c r="AO10" i="1"/>
  <c r="AP26" i="1"/>
  <c r="AA49" i="1"/>
  <c r="AB48" i="1"/>
  <c r="AD50" i="1"/>
  <c r="AT20" i="1"/>
  <c r="AD47" i="1"/>
  <c r="F59" i="1"/>
  <c r="AT25" i="1"/>
  <c r="AS29" i="1"/>
  <c r="G50" i="1"/>
  <c r="F49" i="1"/>
  <c r="V9" i="1"/>
  <c r="O51" i="1"/>
  <c r="AQ11" i="1"/>
  <c r="E9" i="1"/>
  <c r="G49" i="1"/>
  <c r="AP41" i="1"/>
  <c r="AA6" i="1"/>
  <c r="AP16" i="1"/>
  <c r="AK25" i="1"/>
  <c r="AT45" i="1"/>
  <c r="O49" i="1"/>
  <c r="AL46" i="1"/>
  <c r="E50" i="1"/>
  <c r="AS20" i="1"/>
  <c r="AT28" i="1"/>
  <c r="AL33" i="1"/>
  <c r="AT33" i="1"/>
  <c r="N6" i="1"/>
  <c r="E58" i="1"/>
  <c r="AO33" i="1"/>
  <c r="AT36" i="1"/>
  <c r="AK36" i="1"/>
  <c r="AB8" i="1"/>
  <c r="AK40" i="1"/>
  <c r="AS40" i="1"/>
  <c r="N48" i="1"/>
  <c r="AL39" i="1"/>
  <c r="AQ15" i="1"/>
  <c r="AI35" i="1"/>
  <c r="AR26" i="1"/>
  <c r="AJ27" i="1"/>
  <c r="AR42" i="1"/>
  <c r="AQ42" i="1"/>
  <c r="AQ43" i="1"/>
  <c r="AR21" i="1"/>
  <c r="V47" i="1"/>
  <c r="J48" i="1"/>
  <c r="AT46" i="1"/>
  <c r="AS33" i="1"/>
  <c r="H47" i="1"/>
  <c r="Y51" i="1"/>
  <c r="AP34" i="1"/>
  <c r="AD6" i="1"/>
  <c r="AD7" i="1"/>
  <c r="M51" i="1"/>
  <c r="AL24" i="1"/>
  <c r="AQ39" i="1"/>
  <c r="AT39" i="1"/>
  <c r="E51" i="1"/>
  <c r="AJ46" i="1"/>
  <c r="AA50" i="1"/>
  <c r="L49" i="1"/>
  <c r="AT41" i="1"/>
  <c r="AS41" i="1"/>
  <c r="AK13" i="1"/>
  <c r="L7" i="1"/>
  <c r="L47" i="1"/>
  <c r="L6" i="1"/>
  <c r="AO37" i="1"/>
  <c r="AO12" i="1"/>
  <c r="X47" i="1"/>
  <c r="X7" i="1"/>
  <c r="X6" i="1"/>
  <c r="AT19" i="1"/>
  <c r="X48" i="1"/>
  <c r="AP12" i="1"/>
  <c r="Y7" i="1"/>
  <c r="Y47" i="1"/>
  <c r="AQ21" i="1"/>
  <c r="AB47" i="1"/>
  <c r="AQ33" i="1"/>
  <c r="AQ29" i="1"/>
  <c r="AI31" i="1"/>
  <c r="E49" i="1"/>
  <c r="AS42" i="1"/>
  <c r="AS43" i="1"/>
  <c r="K6" i="1"/>
  <c r="AO51" i="1" l="1"/>
  <c r="AK51" i="1"/>
  <c r="AL50" i="1"/>
  <c r="AK48" i="1"/>
  <c r="AP47" i="1"/>
  <c r="V5" i="1"/>
  <c r="D5" i="1"/>
  <c r="AK50" i="1"/>
  <c r="D52" i="1"/>
  <c r="AP48" i="1"/>
  <c r="AO48" i="1"/>
  <c r="AI47" i="1"/>
  <c r="AB5" i="1"/>
  <c r="AO49" i="1"/>
  <c r="AX6" i="1"/>
  <c r="AC5" i="1"/>
  <c r="AK49" i="1"/>
  <c r="AP50" i="1"/>
  <c r="AJ51" i="1"/>
  <c r="AL49" i="1"/>
  <c r="AJ48" i="1"/>
  <c r="M5" i="1"/>
  <c r="AR6" i="1"/>
  <c r="AJ47" i="1"/>
  <c r="AK47" i="1"/>
  <c r="AV6" i="1"/>
  <c r="AZ6" i="1"/>
  <c r="AJ50" i="1"/>
  <c r="AL6" i="1"/>
  <c r="AP51" i="1"/>
  <c r="E5" i="1"/>
  <c r="J5" i="1"/>
  <c r="AC52" i="1"/>
  <c r="Y5" i="1"/>
  <c r="AO50" i="1"/>
  <c r="AL47" i="1"/>
  <c r="AP49" i="1"/>
  <c r="AT6" i="1"/>
  <c r="AJ49" i="1"/>
  <c r="AQ49" i="1"/>
  <c r="W5" i="1"/>
  <c r="AQ51" i="1"/>
  <c r="AY6" i="1"/>
  <c r="AJ6" i="1"/>
  <c r="G5" i="1"/>
  <c r="AL48" i="1"/>
  <c r="I5" i="1"/>
  <c r="BA6" i="1"/>
  <c r="AI48" i="1"/>
  <c r="AI6" i="1"/>
  <c r="Z5" i="1"/>
  <c r="AW6" i="1"/>
  <c r="AQ50" i="1"/>
  <c r="AS6" i="1"/>
  <c r="K5" i="1"/>
  <c r="AK6" i="1"/>
  <c r="L5" i="1"/>
  <c r="AL51" i="1"/>
  <c r="AQ48" i="1"/>
  <c r="F52" i="1"/>
  <c r="AI51" i="1"/>
  <c r="AO47" i="1"/>
  <c r="N5" i="1"/>
  <c r="AQ6" i="1"/>
  <c r="AD5" i="1"/>
  <c r="AQ47" i="1"/>
  <c r="AB52" i="1"/>
  <c r="AP6" i="1"/>
  <c r="AA5" i="1"/>
  <c r="AI49" i="1"/>
  <c r="E52" i="1"/>
  <c r="X5" i="1"/>
  <c r="AO6" i="1"/>
  <c r="AI50" i="1"/>
  <c r="AD52" i="1"/>
  <c r="AR5" i="1" l="1"/>
  <c r="AI5" i="1"/>
  <c r="AJ5" i="1"/>
  <c r="AQ5" i="1"/>
  <c r="AO5" i="1"/>
  <c r="AS5" i="1"/>
  <c r="AP5" i="1"/>
  <c r="AI52" i="1"/>
  <c r="AT5" i="1"/>
  <c r="AL5" i="1"/>
  <c r="AK5" i="1"/>
</calcChain>
</file>

<file path=xl/sharedStrings.xml><?xml version="1.0" encoding="utf-8"?>
<sst xmlns="http://schemas.openxmlformats.org/spreadsheetml/2006/main" count="363" uniqueCount="199">
  <si>
    <t>（エラ－チェック）</t>
  </si>
  <si>
    <t>No.</t>
  </si>
  <si>
    <t>男</t>
  </si>
  <si>
    <t>女</t>
  </si>
  <si>
    <t>計</t>
  </si>
  <si>
    <t>新潟１区計</t>
  </si>
  <si>
    <t>新潟２区計</t>
  </si>
  <si>
    <t>新潟３区計</t>
  </si>
  <si>
    <t>新潟４区計</t>
  </si>
  <si>
    <t>新潟５区計</t>
  </si>
  <si>
    <t>計</t>
    <phoneticPr fontId="2"/>
  </si>
  <si>
    <t xml:space="preserve"> </t>
    <phoneticPr fontId="2"/>
  </si>
  <si>
    <t>前回補正</t>
    <rPh sb="0" eb="2">
      <t>ゼンカイ</t>
    </rPh>
    <rPh sb="2" eb="4">
      <t>ホセイ</t>
    </rPh>
    <phoneticPr fontId="2"/>
  </si>
  <si>
    <t>選挙時</t>
    <rPh sb="0" eb="3">
      <t>センキョジ</t>
    </rPh>
    <phoneticPr fontId="2"/>
  </si>
  <si>
    <t>選挙時補正</t>
    <rPh sb="0" eb="3">
      <t>センキョジ</t>
    </rPh>
    <rPh sb="3" eb="5">
      <t>ホセイ</t>
    </rPh>
    <phoneticPr fontId="2"/>
  </si>
  <si>
    <t>移送者</t>
    <rPh sb="0" eb="2">
      <t>イソウ</t>
    </rPh>
    <rPh sb="2" eb="3">
      <t>シャ</t>
    </rPh>
    <phoneticPr fontId="2"/>
  </si>
  <si>
    <t>引継者</t>
    <rPh sb="0" eb="2">
      <t>ヒキツギ</t>
    </rPh>
    <rPh sb="2" eb="3">
      <t>シャ</t>
    </rPh>
    <phoneticPr fontId="2"/>
  </si>
  <si>
    <t>抹消者</t>
    <rPh sb="0" eb="2">
      <t>マッショウ</t>
    </rPh>
    <rPh sb="2" eb="3">
      <t>シャ</t>
    </rPh>
    <phoneticPr fontId="2"/>
  </si>
  <si>
    <t>現在登録者</t>
    <rPh sb="0" eb="2">
      <t>ゲンザイ</t>
    </rPh>
    <rPh sb="2" eb="5">
      <t>トウロクシャ</t>
    </rPh>
    <phoneticPr fontId="2"/>
  </si>
  <si>
    <t>現在男</t>
    <rPh sb="0" eb="2">
      <t>ゲンザイ</t>
    </rPh>
    <rPh sb="2" eb="3">
      <t>オトコ</t>
    </rPh>
    <phoneticPr fontId="2"/>
  </si>
  <si>
    <t>現在女</t>
    <rPh sb="0" eb="2">
      <t>ゲンザイ</t>
    </rPh>
    <rPh sb="2" eb="3">
      <t>オンナ</t>
    </rPh>
    <phoneticPr fontId="2"/>
  </si>
  <si>
    <t>現在合計</t>
    <rPh sb="0" eb="2">
      <t>ゲンザイ</t>
    </rPh>
    <rPh sb="2" eb="4">
      <t>ゴウケイ</t>
    </rPh>
    <phoneticPr fontId="2"/>
  </si>
  <si>
    <t>合計</t>
    <phoneticPr fontId="2"/>
  </si>
  <si>
    <t>計</t>
    <rPh sb="0" eb="1">
      <t>ケイ</t>
    </rPh>
    <phoneticPr fontId="2"/>
  </si>
  <si>
    <t>佐渡市</t>
    <rPh sb="0" eb="2">
      <t>サド</t>
    </rPh>
    <rPh sb="2" eb="3">
      <t>シ</t>
    </rPh>
    <phoneticPr fontId="2"/>
  </si>
  <si>
    <t>県計</t>
    <phoneticPr fontId="2"/>
  </si>
  <si>
    <t>市計</t>
    <phoneticPr fontId="2"/>
  </si>
  <si>
    <t>町村計</t>
    <phoneticPr fontId="2"/>
  </si>
  <si>
    <t>阿賀野市</t>
    <rPh sb="0" eb="3">
      <t>アガノ</t>
    </rPh>
    <rPh sb="3" eb="4">
      <t>シ</t>
    </rPh>
    <phoneticPr fontId="2"/>
  </si>
  <si>
    <t>魚沼市</t>
  </si>
  <si>
    <t>魚沼市</t>
    <rPh sb="0" eb="2">
      <t>ウオヌマ</t>
    </rPh>
    <rPh sb="2" eb="3">
      <t>シ</t>
    </rPh>
    <phoneticPr fontId="2"/>
  </si>
  <si>
    <t>南魚沼市</t>
  </si>
  <si>
    <t>南魚沼市</t>
    <rPh sb="0" eb="3">
      <t>ミナミウオヌマ</t>
    </rPh>
    <rPh sb="3" eb="4">
      <t>シ</t>
    </rPh>
    <phoneticPr fontId="2"/>
  </si>
  <si>
    <t>妙高市</t>
    <rPh sb="0" eb="2">
      <t>ミョウコウ</t>
    </rPh>
    <rPh sb="2" eb="3">
      <t>シ</t>
    </rPh>
    <phoneticPr fontId="2"/>
  </si>
  <si>
    <t>阿賀町</t>
    <rPh sb="0" eb="3">
      <t>アガマチ</t>
    </rPh>
    <phoneticPr fontId="2"/>
  </si>
  <si>
    <t>加茂市</t>
    <rPh sb="0" eb="3">
      <t>カモシ</t>
    </rPh>
    <phoneticPr fontId="2"/>
  </si>
  <si>
    <t>十日町市</t>
    <rPh sb="0" eb="3">
      <t>トオカマチ</t>
    </rPh>
    <rPh sb="3" eb="4">
      <t>シ</t>
    </rPh>
    <phoneticPr fontId="2"/>
  </si>
  <si>
    <t>見附市</t>
    <rPh sb="0" eb="3">
      <t>ミツケシ</t>
    </rPh>
    <phoneticPr fontId="2"/>
  </si>
  <si>
    <t>村上市</t>
    <rPh sb="0" eb="3">
      <t>ムラカミシ</t>
    </rPh>
    <phoneticPr fontId="2"/>
  </si>
  <si>
    <t>燕市</t>
    <rPh sb="0" eb="2">
      <t>ツバメシ</t>
    </rPh>
    <phoneticPr fontId="2"/>
  </si>
  <si>
    <t>糸魚川市</t>
    <rPh sb="0" eb="4">
      <t>イトイガワシ</t>
    </rPh>
    <phoneticPr fontId="2"/>
  </si>
  <si>
    <t>五泉市</t>
    <rPh sb="0" eb="2">
      <t>ゴセン</t>
    </rPh>
    <rPh sb="2" eb="3">
      <t>シ</t>
    </rPh>
    <phoneticPr fontId="2"/>
  </si>
  <si>
    <t>北蒲原郡計</t>
    <phoneticPr fontId="2"/>
  </si>
  <si>
    <t>聖籠町</t>
    <rPh sb="0" eb="3">
      <t>セイロウマチ</t>
    </rPh>
    <phoneticPr fontId="2"/>
  </si>
  <si>
    <t>西蒲原郡計</t>
    <rPh sb="0" eb="3">
      <t>ニシカンバラ</t>
    </rPh>
    <rPh sb="3" eb="4">
      <t>グン</t>
    </rPh>
    <rPh sb="4" eb="5">
      <t>ケイ</t>
    </rPh>
    <phoneticPr fontId="2"/>
  </si>
  <si>
    <t>弥彦村</t>
    <rPh sb="0" eb="3">
      <t>ヤヒコムラ</t>
    </rPh>
    <phoneticPr fontId="2"/>
  </si>
  <si>
    <t>田上町</t>
    <rPh sb="0" eb="3">
      <t>タガミマチ</t>
    </rPh>
    <phoneticPr fontId="2"/>
  </si>
  <si>
    <t>三島郡計</t>
    <phoneticPr fontId="2"/>
  </si>
  <si>
    <t>湯沢町</t>
    <rPh sb="0" eb="3">
      <t>ユザワマチ</t>
    </rPh>
    <phoneticPr fontId="2"/>
  </si>
  <si>
    <t>津南町</t>
    <rPh sb="0" eb="3">
      <t>ツナンマチ</t>
    </rPh>
    <phoneticPr fontId="2"/>
  </si>
  <si>
    <t>刈羽村</t>
    <rPh sb="0" eb="3">
      <t>カリワムラ</t>
    </rPh>
    <phoneticPr fontId="2"/>
  </si>
  <si>
    <t>関川村</t>
    <rPh sb="0" eb="3">
      <t>セキカワムラ</t>
    </rPh>
    <phoneticPr fontId="2"/>
  </si>
  <si>
    <t>粟島浦村</t>
    <rPh sb="0" eb="2">
      <t>アワシマ</t>
    </rPh>
    <rPh sb="2" eb="3">
      <t>ウラ</t>
    </rPh>
    <rPh sb="3" eb="4">
      <t>ムラ</t>
    </rPh>
    <phoneticPr fontId="2"/>
  </si>
  <si>
    <t>南蒲原郡計</t>
    <rPh sb="0" eb="1">
      <t>ミナミ</t>
    </rPh>
    <rPh sb="1" eb="3">
      <t>カンバラ</t>
    </rPh>
    <rPh sb="3" eb="4">
      <t>グン</t>
    </rPh>
    <rPh sb="4" eb="5">
      <t>ケイ</t>
    </rPh>
    <phoneticPr fontId="2"/>
  </si>
  <si>
    <t>東蒲原郡計</t>
    <rPh sb="0" eb="4">
      <t>ヒガシカンバラグン</t>
    </rPh>
    <rPh sb="4" eb="5">
      <t>ケイ</t>
    </rPh>
    <phoneticPr fontId="2"/>
  </si>
  <si>
    <t>南魚沼郡計</t>
    <rPh sb="0" eb="1">
      <t>ミナミ</t>
    </rPh>
    <rPh sb="1" eb="3">
      <t>ウオヌマ</t>
    </rPh>
    <rPh sb="3" eb="4">
      <t>グン</t>
    </rPh>
    <rPh sb="4" eb="5">
      <t>ケイ</t>
    </rPh>
    <phoneticPr fontId="2"/>
  </si>
  <si>
    <t>中魚沼郡計</t>
    <rPh sb="0" eb="3">
      <t>ナカウオヌマ</t>
    </rPh>
    <rPh sb="3" eb="4">
      <t>グン</t>
    </rPh>
    <rPh sb="4" eb="5">
      <t>ケイ</t>
    </rPh>
    <phoneticPr fontId="2"/>
  </si>
  <si>
    <t>刈羽郡計</t>
    <rPh sb="0" eb="3">
      <t>カリワグン</t>
    </rPh>
    <rPh sb="3" eb="4">
      <t>ケイ</t>
    </rPh>
    <phoneticPr fontId="2"/>
  </si>
  <si>
    <t>岩船郡計</t>
    <rPh sb="0" eb="2">
      <t>イワフネ</t>
    </rPh>
    <rPh sb="2" eb="3">
      <t>グン</t>
    </rPh>
    <rPh sb="3" eb="4">
      <t>ケイ</t>
    </rPh>
    <phoneticPr fontId="2"/>
  </si>
  <si>
    <t>胎内市</t>
    <rPh sb="0" eb="2">
      <t>タイナイ</t>
    </rPh>
    <rPh sb="2" eb="3">
      <t>シ</t>
    </rPh>
    <phoneticPr fontId="2"/>
  </si>
  <si>
    <t>上越市</t>
    <phoneticPr fontId="2"/>
  </si>
  <si>
    <t>新潟市</t>
    <phoneticPr fontId="2"/>
  </si>
  <si>
    <t>長岡市</t>
    <phoneticPr fontId="2"/>
  </si>
  <si>
    <t>三条市</t>
    <phoneticPr fontId="2"/>
  </si>
  <si>
    <t>柏崎市</t>
    <phoneticPr fontId="2"/>
  </si>
  <si>
    <t>新発田市</t>
    <phoneticPr fontId="2"/>
  </si>
  <si>
    <t>小千谷市</t>
    <phoneticPr fontId="2"/>
  </si>
  <si>
    <t>加茂市</t>
    <phoneticPr fontId="2"/>
  </si>
  <si>
    <t>十日町市</t>
    <phoneticPr fontId="2"/>
  </si>
  <si>
    <t>見附市</t>
    <phoneticPr fontId="2"/>
  </si>
  <si>
    <t>村上市</t>
    <phoneticPr fontId="2"/>
  </si>
  <si>
    <t>燕市</t>
    <phoneticPr fontId="2"/>
  </si>
  <si>
    <t>糸魚川市</t>
    <phoneticPr fontId="2"/>
  </si>
  <si>
    <t>五泉市</t>
    <phoneticPr fontId="2"/>
  </si>
  <si>
    <t>弥彦村</t>
    <phoneticPr fontId="2"/>
  </si>
  <si>
    <t>出雲崎町</t>
    <phoneticPr fontId="2"/>
  </si>
  <si>
    <t>湯沢町</t>
    <phoneticPr fontId="2"/>
  </si>
  <si>
    <t>津南町</t>
    <phoneticPr fontId="2"/>
  </si>
  <si>
    <t>刈羽村</t>
    <phoneticPr fontId="2"/>
  </si>
  <si>
    <t>関川村</t>
    <phoneticPr fontId="2"/>
  </si>
  <si>
    <t>粟島浦村</t>
    <phoneticPr fontId="2"/>
  </si>
  <si>
    <t>三条市</t>
    <phoneticPr fontId="2"/>
  </si>
  <si>
    <t>新発田市</t>
    <phoneticPr fontId="2"/>
  </si>
  <si>
    <t>加茂市</t>
    <phoneticPr fontId="2"/>
  </si>
  <si>
    <t>村上市</t>
    <phoneticPr fontId="2"/>
  </si>
  <si>
    <t>糸魚川市</t>
    <phoneticPr fontId="2"/>
  </si>
  <si>
    <t>五泉市</t>
    <phoneticPr fontId="2"/>
  </si>
  <si>
    <t>上越市</t>
    <phoneticPr fontId="2"/>
  </si>
  <si>
    <t>田上町</t>
    <phoneticPr fontId="2"/>
  </si>
  <si>
    <t>湯沢町</t>
    <phoneticPr fontId="2"/>
  </si>
  <si>
    <t>関川村</t>
    <phoneticPr fontId="2"/>
  </si>
  <si>
    <t>小選挙区別</t>
    <rPh sb="0" eb="1">
      <t>ショウ</t>
    </rPh>
    <rPh sb="1" eb="3">
      <t>センキョ</t>
    </rPh>
    <rPh sb="3" eb="4">
      <t>ク</t>
    </rPh>
    <rPh sb="4" eb="5">
      <t>ベツ</t>
    </rPh>
    <phoneticPr fontId="2"/>
  </si>
  <si>
    <t>上越市</t>
    <rPh sb="0" eb="2">
      <t>ジョウエツ</t>
    </rPh>
    <rPh sb="2" eb="3">
      <t>シ</t>
    </rPh>
    <phoneticPr fontId="2"/>
  </si>
  <si>
    <t>小千谷市</t>
    <rPh sb="0" eb="1">
      <t>ショウ</t>
    </rPh>
    <rPh sb="1" eb="2">
      <t>セン</t>
    </rPh>
    <phoneticPr fontId="2"/>
  </si>
  <si>
    <t>弥彦村</t>
    <phoneticPr fontId="2"/>
  </si>
  <si>
    <t>田上町</t>
    <phoneticPr fontId="2"/>
  </si>
  <si>
    <t>出雲崎町</t>
    <phoneticPr fontId="2"/>
  </si>
  <si>
    <t>北区</t>
    <rPh sb="0" eb="2">
      <t>キタク</t>
    </rPh>
    <phoneticPr fontId="2"/>
  </si>
  <si>
    <t>東区</t>
    <rPh sb="0" eb="2">
      <t>ヒガシク</t>
    </rPh>
    <phoneticPr fontId="2"/>
  </si>
  <si>
    <t>中央区</t>
    <rPh sb="0" eb="3">
      <t>チュウオウク</t>
    </rPh>
    <phoneticPr fontId="2"/>
  </si>
  <si>
    <t>秋葉区</t>
    <rPh sb="0" eb="1">
      <t>アキ</t>
    </rPh>
    <rPh sb="1" eb="2">
      <t>ハ</t>
    </rPh>
    <rPh sb="2" eb="3">
      <t>ク</t>
    </rPh>
    <phoneticPr fontId="2"/>
  </si>
  <si>
    <t>西区</t>
    <rPh sb="0" eb="2">
      <t>ニシク</t>
    </rPh>
    <phoneticPr fontId="2"/>
  </si>
  <si>
    <t>西蒲区</t>
    <rPh sb="0" eb="1">
      <t>ニシ</t>
    </rPh>
    <rPh sb="1" eb="2">
      <t>ガマ</t>
    </rPh>
    <rPh sb="2" eb="3">
      <t>ク</t>
    </rPh>
    <phoneticPr fontId="2"/>
  </si>
  <si>
    <t>　　北　　区</t>
    <phoneticPr fontId="2"/>
  </si>
  <si>
    <t>　　東　　区</t>
    <phoneticPr fontId="2"/>
  </si>
  <si>
    <t>　　中 央 区</t>
    <phoneticPr fontId="2"/>
  </si>
  <si>
    <t>　　秋 葉 区</t>
    <phoneticPr fontId="2"/>
  </si>
  <si>
    <t>　　南　　区</t>
    <phoneticPr fontId="2"/>
  </si>
  <si>
    <t>　　西　　区</t>
    <phoneticPr fontId="2"/>
  </si>
  <si>
    <t>　　西 蒲 区</t>
    <phoneticPr fontId="2"/>
  </si>
  <si>
    <t>江南区</t>
    <rPh sb="0" eb="2">
      <t>コウナン</t>
    </rPh>
    <rPh sb="2" eb="3">
      <t>ク</t>
    </rPh>
    <phoneticPr fontId="2"/>
  </si>
  <si>
    <t>　　江 南 区</t>
    <rPh sb="2" eb="3">
      <t>エ</t>
    </rPh>
    <phoneticPr fontId="2"/>
  </si>
  <si>
    <t>糸魚川市</t>
  </si>
  <si>
    <t>市町村名</t>
  </si>
  <si>
    <t>県計</t>
  </si>
  <si>
    <t>第３区計</t>
  </si>
  <si>
    <t>第４区計</t>
  </si>
  <si>
    <t>第５区計</t>
  </si>
  <si>
    <t>市計</t>
  </si>
  <si>
    <t>町村計</t>
  </si>
  <si>
    <t>第１区計</t>
  </si>
  <si>
    <t>北蒲原郡計</t>
  </si>
  <si>
    <t>南魚沼郡計</t>
  </si>
  <si>
    <t>第２区計</t>
  </si>
  <si>
    <t>東蒲原郡計</t>
  </si>
  <si>
    <t>岩船郡計</t>
  </si>
  <si>
    <t>西蒲原郡計</t>
  </si>
  <si>
    <t>三島郡計</t>
    <rPh sb="0" eb="3">
      <t>ミシマグン</t>
    </rPh>
    <rPh sb="3" eb="4">
      <t>ケイ</t>
    </rPh>
    <phoneticPr fontId="2"/>
  </si>
  <si>
    <t>Ａ（前 回 定 時 登 録）</t>
    <phoneticPr fontId="2"/>
  </si>
  <si>
    <t>D(選挙時補正)</t>
    <phoneticPr fontId="2"/>
  </si>
  <si>
    <t>(移送者）</t>
    <phoneticPr fontId="2"/>
  </si>
  <si>
    <t>(引継者）</t>
    <phoneticPr fontId="2"/>
  </si>
  <si>
    <t>Ｅ（抹消）</t>
    <phoneticPr fontId="2"/>
  </si>
  <si>
    <t>男</t>
    <phoneticPr fontId="2"/>
  </si>
  <si>
    <t>女</t>
    <phoneticPr fontId="2"/>
  </si>
  <si>
    <t>（内訳）</t>
    <rPh sb="1" eb="3">
      <t>ウチワケ</t>
    </rPh>
    <phoneticPr fontId="2"/>
  </si>
  <si>
    <t>衆議１区</t>
    <rPh sb="0" eb="2">
      <t>シュウギ</t>
    </rPh>
    <rPh sb="3" eb="4">
      <t>ク</t>
    </rPh>
    <phoneticPr fontId="2"/>
  </si>
  <si>
    <t>衆議２区</t>
    <rPh sb="0" eb="2">
      <t>シュウギ</t>
    </rPh>
    <rPh sb="3" eb="4">
      <t>ク</t>
    </rPh>
    <phoneticPr fontId="2"/>
  </si>
  <si>
    <t>衆議３区</t>
    <rPh sb="0" eb="2">
      <t>シュウギ</t>
    </rPh>
    <rPh sb="3" eb="4">
      <t>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</si>
  <si>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</si>
  <si>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</si>
  <si>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選
挙
区</t>
    <rPh sb="0" eb="1">
      <t>セン</t>
    </rPh>
    <rPh sb="2" eb="3">
      <t>キョ</t>
    </rPh>
    <rPh sb="4" eb="5">
      <t>ク</t>
    </rPh>
    <phoneticPr fontId="2"/>
  </si>
  <si>
    <t>長岡市</t>
    <rPh sb="0" eb="3">
      <t>ナガオカシ</t>
    </rPh>
    <phoneticPr fontId="2"/>
  </si>
  <si>
    <t>中魚沼郡計</t>
    <rPh sb="0" eb="1">
      <t>ナカ</t>
    </rPh>
    <phoneticPr fontId="2"/>
  </si>
  <si>
    <t xml:space="preserve"> 市区町村名</t>
  </si>
  <si>
    <t xml:space="preserve"> 市区町村名</t>
    <rPh sb="3" eb="4">
      <t>マチ</t>
    </rPh>
    <phoneticPr fontId="2"/>
  </si>
  <si>
    <t>市区町村名</t>
  </si>
  <si>
    <t>南区</t>
    <rPh sb="0" eb="1">
      <t>ミナミ</t>
    </rPh>
    <rPh sb="1" eb="2">
      <t>ク</t>
    </rPh>
    <phoneticPr fontId="2"/>
  </si>
  <si>
    <t>合計</t>
    <phoneticPr fontId="2"/>
  </si>
  <si>
    <t>前回
衆議内訳ﾁｪｯｸ</t>
    <rPh sb="0" eb="2">
      <t>ゼンカイ</t>
    </rPh>
    <phoneticPr fontId="2"/>
  </si>
  <si>
    <t>今回
衆議内訳ﾁｪｯｸ</t>
    <rPh sb="0" eb="2">
      <t>コンカイ</t>
    </rPh>
    <phoneticPr fontId="2"/>
  </si>
  <si>
    <t>1-1</t>
    <phoneticPr fontId="2"/>
  </si>
  <si>
    <t>1-2</t>
    <phoneticPr fontId="2"/>
  </si>
  <si>
    <t>1-3</t>
    <phoneticPr fontId="2"/>
  </si>
  <si>
    <t>1-4</t>
    <phoneticPr fontId="2"/>
  </si>
  <si>
    <t>1-5</t>
    <phoneticPr fontId="2"/>
  </si>
  <si>
    <t>1-6</t>
    <phoneticPr fontId="2"/>
  </si>
  <si>
    <t>1-7</t>
    <phoneticPr fontId="2"/>
  </si>
  <si>
    <t>1-8</t>
    <phoneticPr fontId="2"/>
  </si>
  <si>
    <t>前回選挙時</t>
    <rPh sb="0" eb="2">
      <t>ゼンカイ</t>
    </rPh>
    <phoneticPr fontId="2"/>
  </si>
  <si>
    <t>今回選挙時</t>
    <rPh sb="0" eb="2">
      <t>コンカイ</t>
    </rPh>
    <phoneticPr fontId="2"/>
  </si>
  <si>
    <t>聖籠町</t>
    <phoneticPr fontId="2"/>
  </si>
  <si>
    <t>Ｃ（選挙時登録）</t>
    <phoneticPr fontId="2"/>
  </si>
  <si>
    <t>B(前回定時補正)</t>
    <rPh sb="4" eb="5">
      <t>テイ</t>
    </rPh>
    <phoneticPr fontId="2"/>
  </si>
  <si>
    <t>佐渡市</t>
    <rPh sb="0" eb="3">
      <t>サドシ</t>
    </rPh>
    <phoneticPr fontId="2"/>
  </si>
  <si>
    <t>三条市</t>
    <rPh sb="0" eb="3">
      <t>サンジョウシ</t>
    </rPh>
    <phoneticPr fontId="2"/>
  </si>
  <si>
    <t>南蒲原郡</t>
    <rPh sb="0" eb="4">
      <t>ミナミカンバラグン</t>
    </rPh>
    <phoneticPr fontId="2"/>
  </si>
  <si>
    <t>柏崎市</t>
    <rPh sb="0" eb="3">
      <t>カシワザキシ</t>
    </rPh>
    <phoneticPr fontId="2"/>
  </si>
  <si>
    <t>小千谷市</t>
    <rPh sb="0" eb="4">
      <t>オヂヤシ</t>
    </rPh>
    <phoneticPr fontId="2"/>
  </si>
  <si>
    <t>出雲崎町</t>
  </si>
  <si>
    <t>十日町市</t>
  </si>
  <si>
    <t>1～3</t>
    <phoneticPr fontId="2"/>
  </si>
  <si>
    <t>Ｆ（今回定時登録）</t>
    <rPh sb="4" eb="6">
      <t>テイジ</t>
    </rPh>
    <rPh sb="5" eb="6">
      <t>ジ</t>
    </rPh>
    <phoneticPr fontId="2"/>
  </si>
  <si>
    <t>定時登録・選挙人名簿登録者数（市区町村別）</t>
    <rPh sb="0" eb="2">
      <t>テイジ</t>
    </rPh>
    <rPh sb="2" eb="4">
      <t>トウロク</t>
    </rPh>
    <rPh sb="15" eb="17">
      <t>シク</t>
    </rPh>
    <rPh sb="17" eb="19">
      <t>チョウソン</t>
    </rPh>
    <rPh sb="19" eb="20">
      <t>ベツ</t>
    </rPh>
    <phoneticPr fontId="2"/>
  </si>
  <si>
    <t>＜前回比＞</t>
    <rPh sb="1" eb="3">
      <t>ゼンカイ</t>
    </rPh>
    <rPh sb="3" eb="4">
      <t>ヒ</t>
    </rPh>
    <phoneticPr fontId="2"/>
  </si>
  <si>
    <t>比較（A-B）</t>
    <rPh sb="0" eb="2">
      <t>ヒカク</t>
    </rPh>
    <phoneticPr fontId="2"/>
  </si>
  <si>
    <t>定時登録・選挙人名簿登録者数（市区町村別・在外含む）</t>
    <rPh sb="0" eb="2">
      <t>テイジ</t>
    </rPh>
    <rPh sb="2" eb="4">
      <t>トウロク</t>
    </rPh>
    <rPh sb="5" eb="8">
      <t>センキョニン</t>
    </rPh>
    <rPh sb="8" eb="10">
      <t>メイボ</t>
    </rPh>
    <rPh sb="10" eb="13">
      <t>トウロクシャ</t>
    </rPh>
    <rPh sb="13" eb="14">
      <t>スウ</t>
    </rPh>
    <rPh sb="15" eb="19">
      <t>シクチョウソン</t>
    </rPh>
    <rPh sb="19" eb="20">
      <t>ベツ</t>
    </rPh>
    <rPh sb="21" eb="23">
      <t>ザイガイ</t>
    </rPh>
    <rPh sb="23" eb="24">
      <t>フク</t>
    </rPh>
    <phoneticPr fontId="2"/>
  </si>
  <si>
    <t>定時登録・選挙人名簿登録者数（衆議院小選挙区別・在外含む）</t>
    <rPh sb="0" eb="2">
      <t>テイジ</t>
    </rPh>
    <rPh sb="2" eb="4">
      <t>トウロク</t>
    </rPh>
    <rPh sb="5" eb="7">
      <t>センキョ</t>
    </rPh>
    <rPh sb="7" eb="8">
      <t>ニン</t>
    </rPh>
    <rPh sb="8" eb="10">
      <t>メイボ</t>
    </rPh>
    <rPh sb="10" eb="12">
      <t>トウロク</t>
    </rPh>
    <rPh sb="12" eb="13">
      <t>シャ</t>
    </rPh>
    <rPh sb="13" eb="14">
      <t>スウ</t>
    </rPh>
    <rPh sb="15" eb="18">
      <t>シュウギイン</t>
    </rPh>
    <rPh sb="18" eb="19">
      <t>ショウ</t>
    </rPh>
    <rPh sb="19" eb="21">
      <t>センキョ</t>
    </rPh>
    <rPh sb="21" eb="23">
      <t>クベツ</t>
    </rPh>
    <rPh sb="24" eb="26">
      <t>ザイガイ</t>
    </rPh>
    <rPh sb="26" eb="27">
      <t>フク</t>
    </rPh>
    <phoneticPr fontId="2"/>
  </si>
  <si>
    <t>1-2</t>
  </si>
  <si>
    <t>新潟市東区</t>
    <rPh sb="0" eb="3">
      <t>ニイガタシ</t>
    </rPh>
    <rPh sb="3" eb="5">
      <t>ヒガシク</t>
    </rPh>
    <phoneticPr fontId="2"/>
  </si>
  <si>
    <t>1-3</t>
  </si>
  <si>
    <t>新潟市中央区</t>
    <rPh sb="0" eb="3">
      <t>ニイガタシ</t>
    </rPh>
    <rPh sb="3" eb="6">
      <t>チュウオウク</t>
    </rPh>
    <phoneticPr fontId="2"/>
  </si>
  <si>
    <t>1-4</t>
  </si>
  <si>
    <t>新潟市江南区</t>
    <rPh sb="0" eb="3">
      <t>ニイガタシ</t>
    </rPh>
    <rPh sb="3" eb="6">
      <t>コウナンク</t>
    </rPh>
    <phoneticPr fontId="2"/>
  </si>
  <si>
    <t>1-6</t>
  </si>
  <si>
    <t>新潟市南区</t>
    <rPh sb="0" eb="3">
      <t>ニイガタシ</t>
    </rPh>
    <rPh sb="3" eb="5">
      <t>ミナミク</t>
    </rPh>
    <phoneticPr fontId="2"/>
  </si>
  <si>
    <t>1-7</t>
  </si>
  <si>
    <t>新潟市西区</t>
    <rPh sb="0" eb="3">
      <t>ニイガタシ</t>
    </rPh>
    <rPh sb="3" eb="5">
      <t>ニシク</t>
    </rPh>
    <phoneticPr fontId="2"/>
  </si>
  <si>
    <t>1-8</t>
  </si>
  <si>
    <t>新潟市西蒲区</t>
    <rPh sb="0" eb="3">
      <t>ニイガタシ</t>
    </rPh>
    <rPh sb="3" eb="6">
      <t>ニシカンク</t>
    </rPh>
    <phoneticPr fontId="2"/>
  </si>
  <si>
    <t>1-1</t>
  </si>
  <si>
    <t>新潟市北区</t>
    <rPh sb="0" eb="3">
      <t>ニイガタシ</t>
    </rPh>
    <rPh sb="3" eb="5">
      <t>キタク</t>
    </rPh>
    <phoneticPr fontId="2"/>
  </si>
  <si>
    <t>1-5</t>
  </si>
  <si>
    <t>新潟市秋葉区</t>
    <rPh sb="0" eb="3">
      <t>ニイガタシ</t>
    </rPh>
    <rPh sb="3" eb="6">
      <t>アキハク</t>
    </rPh>
    <phoneticPr fontId="2"/>
  </si>
  <si>
    <t>令和８年９月登録日現在     新潟県選挙管理委員会</t>
    <rPh sb="0" eb="2">
      <t>レイワ</t>
    </rPh>
    <rPh sb="5" eb="6">
      <t>ガツ</t>
    </rPh>
    <rPh sb="6" eb="9">
      <t>トウロクビ</t>
    </rPh>
    <phoneticPr fontId="2"/>
  </si>
  <si>
    <t>Ｇ  R８．９登録日現在登録者数</t>
    <rPh sb="7" eb="10">
      <t>トウロクビ</t>
    </rPh>
    <phoneticPr fontId="2"/>
  </si>
  <si>
    <t>前回（R8.6登録日）  B</t>
  </si>
  <si>
    <t>今回（R8.9登録日）　A</t>
  </si>
  <si>
    <t>前回比
(R8.6登録日)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</si>
</sst>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#,##0;&quot;▲ &quot;#,##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3">
    <xf numFmtId="0" fontId="0" fillId="0" borderId="0" xfId="0"/>
    <xf numFmtId="0" fontId="0" fillId="0" borderId="1" xfId="0" applyBorder="1" applyAlignment="1">
      <alignment horizontal="distributed" vertical="center"/>
    </xf>
    <xf numFmtId="0" fontId="0" fillId="2" borderId="1" xfId="0" applyFill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57" fontId="0" fillId="0" borderId="1" xfId="0" applyNumberFormat="1" applyBorder="1" applyAlignment="1">
      <alignment horizontal="distributed" vertical="center"/>
    </xf>
    <xf numFmtId="0" fontId="0" fillId="0" borderId="1" xfId="0" applyBorder="1"/>
    <xf numFmtId="0" fontId="6" fillId="0" borderId="0" xfId="0" applyFont="1"/>
    <xf numFmtId="38" fontId="5" fillId="2" borderId="1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0" fontId="4" fillId="0" borderId="1" xfId="0" applyFont="1" applyBorder="1" applyAlignment="1">
      <alignment horizontal="distributed" vertical="center"/>
    </xf>
    <xf numFmtId="38" fontId="5" fillId="0" borderId="0" xfId="1" applyFont="1" applyFill="1" applyBorder="1" applyAlignment="1">
      <alignment vertical="center"/>
    </xf>
    <xf numFmtId="38" fontId="4" fillId="2" borderId="2" xfId="1" applyFont="1" applyFill="1" applyBorder="1" applyAlignment="1" applyProtection="1">
      <alignment vertical="center"/>
      <protection locked="0"/>
    </xf>
    <xf numFmtId="38" fontId="4" fillId="2" borderId="1" xfId="1" applyFont="1" applyFill="1" applyBorder="1" applyAlignment="1" applyProtection="1">
      <alignment vertical="center"/>
      <protection locked="0"/>
    </xf>
    <xf numFmtId="38" fontId="4" fillId="0" borderId="2" xfId="1" applyFont="1" applyFill="1" applyBorder="1" applyAlignment="1" applyProtection="1">
      <alignment vertical="center"/>
      <protection locked="0"/>
    </xf>
    <xf numFmtId="0" fontId="1" fillId="0" borderId="0" xfId="0" applyFont="1"/>
    <xf numFmtId="38" fontId="4" fillId="2" borderId="1" xfId="1" applyFont="1" applyFill="1" applyBorder="1" applyAlignment="1">
      <alignment vertical="center"/>
    </xf>
    <xf numFmtId="38" fontId="0" fillId="0" borderId="5" xfId="1" applyFont="1" applyFill="1" applyBorder="1" applyAlignment="1">
      <alignment vertical="center"/>
    </xf>
    <xf numFmtId="38" fontId="5" fillId="0" borderId="0" xfId="1" applyFont="1" applyAlignment="1">
      <alignment vertical="center"/>
    </xf>
    <xf numFmtId="38" fontId="5" fillId="3" borderId="6" xfId="1" applyFont="1" applyFill="1" applyBorder="1" applyAlignment="1">
      <alignment vertical="center"/>
    </xf>
    <xf numFmtId="38" fontId="5" fillId="0" borderId="1" xfId="1" applyFont="1" applyBorder="1" applyAlignment="1">
      <alignment vertical="center"/>
    </xf>
    <xf numFmtId="0" fontId="4" fillId="2" borderId="1" xfId="0" applyFont="1" applyFill="1" applyBorder="1" applyAlignment="1">
      <alignment horizontal="distributed" vertical="center"/>
    </xf>
    <xf numFmtId="38" fontId="5" fillId="0" borderId="1" xfId="0" applyNumberFormat="1" applyFont="1" applyBorder="1" applyAlignment="1">
      <alignment vertical="center"/>
    </xf>
    <xf numFmtId="38" fontId="4" fillId="0" borderId="1" xfId="1" applyFont="1" applyFill="1" applyBorder="1" applyAlignment="1" applyProtection="1">
      <alignment vertical="center"/>
      <protection locked="0"/>
    </xf>
    <xf numFmtId="0" fontId="0" fillId="0" borderId="0" xfId="0" applyAlignment="1">
      <alignment shrinkToFi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distributed" vertical="center"/>
    </xf>
    <xf numFmtId="0" fontId="6" fillId="0" borderId="1" xfId="0" applyFont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distributed" vertical="center" shrinkToFi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38" fontId="0" fillId="0" borderId="0" xfId="0" applyNumberFormat="1" applyAlignment="1">
      <alignment vertical="center"/>
    </xf>
    <xf numFmtId="38" fontId="5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distributed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distributed" vertical="center" shrinkToFit="1"/>
    </xf>
    <xf numFmtId="38" fontId="5" fillId="2" borderId="1" xfId="0" applyNumberFormat="1" applyFont="1" applyFill="1" applyBorder="1" applyAlignment="1">
      <alignment vertical="center" shrinkToFit="1"/>
    </xf>
    <xf numFmtId="0" fontId="8" fillId="0" borderId="2" xfId="0" applyFont="1" applyBorder="1" applyAlignment="1">
      <alignment horizontal="distributed" vertical="center" shrinkToFit="1"/>
    </xf>
    <xf numFmtId="0" fontId="10" fillId="0" borderId="2" xfId="0" applyFont="1" applyBorder="1" applyAlignment="1">
      <alignment horizontal="distributed" vertical="center" shrinkToFit="1"/>
    </xf>
    <xf numFmtId="0" fontId="8" fillId="0" borderId="1" xfId="0" applyFont="1" applyBorder="1" applyAlignment="1">
      <alignment horizontal="distributed" vertical="center" shrinkToFi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6" xfId="0" applyBorder="1" applyAlignment="1" applyProtection="1">
      <alignment vertical="center"/>
      <protection locked="0"/>
    </xf>
    <xf numFmtId="0" fontId="8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distributed" vertical="center"/>
    </xf>
    <xf numFmtId="57" fontId="5" fillId="0" borderId="1" xfId="0" applyNumberFormat="1" applyFont="1" applyBorder="1" applyAlignment="1">
      <alignment horizontal="distributed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38" fontId="14" fillId="0" borderId="0" xfId="1" applyFont="1" applyFill="1" applyBorder="1" applyAlignment="1">
      <alignment vertical="center"/>
    </xf>
    <xf numFmtId="0" fontId="5" fillId="0" borderId="0" xfId="0" applyFont="1"/>
    <xf numFmtId="0" fontId="5" fillId="0" borderId="3" xfId="0" applyFont="1" applyBorder="1" applyAlignment="1">
      <alignment horizontal="distributed" vertical="center"/>
    </xf>
    <xf numFmtId="0" fontId="5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distributed" vertical="center"/>
    </xf>
    <xf numFmtId="38" fontId="14" fillId="2" borderId="1" xfId="1" applyFont="1" applyFill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shrinkToFit="1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distributed" vertical="center" shrinkToFit="1"/>
    </xf>
    <xf numFmtId="38" fontId="4" fillId="0" borderId="10" xfId="1" applyFont="1" applyFill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38" fontId="4" fillId="2" borderId="3" xfId="1" applyFont="1" applyFill="1" applyBorder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distributed" vertical="center"/>
    </xf>
    <xf numFmtId="0" fontId="8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distributed" vertical="center" shrinkToFit="1"/>
    </xf>
    <xf numFmtId="0" fontId="9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38" fontId="4" fillId="0" borderId="1" xfId="1" applyFont="1" applyFill="1" applyBorder="1" applyAlignment="1">
      <alignment vertical="center"/>
    </xf>
    <xf numFmtId="38" fontId="4" fillId="0" borderId="2" xfId="1" applyFont="1" applyFill="1" applyBorder="1" applyAlignment="1">
      <alignment vertical="center"/>
    </xf>
    <xf numFmtId="0" fontId="8" fillId="0" borderId="7" xfId="0" applyFont="1" applyBorder="1" applyAlignment="1">
      <alignment horizontal="distributed" vertical="center" shrinkToFit="1"/>
    </xf>
    <xf numFmtId="0" fontId="16" fillId="0" borderId="7" xfId="0" applyFont="1" applyBorder="1" applyAlignment="1">
      <alignment horizontal="distributed" vertical="center" shrinkToFit="1"/>
    </xf>
    <xf numFmtId="0" fontId="0" fillId="0" borderId="8" xfId="0" applyBorder="1"/>
    <xf numFmtId="0" fontId="0" fillId="0" borderId="2" xfId="0" applyBorder="1"/>
    <xf numFmtId="0" fontId="0" fillId="0" borderId="2" xfId="0" applyBorder="1" applyAlignment="1">
      <alignment horizontal="distributed" vertical="center" wrapText="1"/>
    </xf>
    <xf numFmtId="0" fontId="6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left" wrapText="1"/>
    </xf>
    <xf numFmtId="0" fontId="1" fillId="0" borderId="0" xfId="0" applyFont="1" applyAlignment="1">
      <alignment horizontal="distributed" vertical="center"/>
    </xf>
    <xf numFmtId="49" fontId="8" fillId="0" borderId="12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38" fontId="0" fillId="0" borderId="0" xfId="0" applyNumberFormat="1"/>
    <xf numFmtId="0" fontId="18" fillId="0" borderId="6" xfId="0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/>
    </xf>
    <xf numFmtId="184" fontId="5" fillId="0" borderId="1" xfId="0" applyNumberFormat="1" applyFont="1" applyBorder="1" applyAlignment="1">
      <alignment vertical="center"/>
    </xf>
    <xf numFmtId="0" fontId="19" fillId="0" borderId="0" xfId="0" applyFont="1" applyAlignment="1">
      <alignment horizontal="right" vertical="center"/>
    </xf>
    <xf numFmtId="184" fontId="5" fillId="0" borderId="6" xfId="0" applyNumberFormat="1" applyFont="1" applyBorder="1" applyAlignment="1">
      <alignment vertical="center"/>
    </xf>
    <xf numFmtId="184" fontId="5" fillId="0" borderId="0" xfId="0" applyNumberFormat="1" applyFont="1" applyAlignment="1">
      <alignment vertical="center"/>
    </xf>
    <xf numFmtId="0" fontId="1" fillId="0" borderId="6" xfId="0" applyFont="1" applyBorder="1"/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8" fillId="0" borderId="3" xfId="0" applyFont="1" applyBorder="1" applyAlignment="1">
      <alignment vertical="center" textRotation="255"/>
    </xf>
    <xf numFmtId="0" fontId="8" fillId="0" borderId="8" xfId="0" applyFont="1" applyBorder="1" applyAlignment="1">
      <alignment vertical="center" textRotation="255"/>
    </xf>
    <xf numFmtId="0" fontId="8" fillId="0" borderId="2" xfId="0" applyFont="1" applyBorder="1" applyAlignment="1">
      <alignment vertical="center" textRotation="255"/>
    </xf>
    <xf numFmtId="0" fontId="0" fillId="0" borderId="4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8" fillId="0" borderId="4" xfId="0" applyFont="1" applyBorder="1" applyAlignment="1">
      <alignment horizontal="distributed" vertical="center"/>
    </xf>
    <xf numFmtId="0" fontId="18" fillId="0" borderId="6" xfId="0" applyFont="1" applyBorder="1"/>
    <xf numFmtId="0" fontId="18" fillId="0" borderId="7" xfId="0" applyFont="1" applyBorder="1"/>
    <xf numFmtId="0" fontId="7" fillId="0" borderId="3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/>
    </xf>
    <xf numFmtId="0" fontId="19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2">
    <cellStyle name="桁区切り" xfId="1" builtinId="6"/>
    <cellStyle name="標準" xfId="0" builtinId="0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260062\Box\&#24066;&#30010;&#26449;&#35506;\05_&#36984;&#25369;&#20418;\&#36984;&#25369;&#20418;\A&#12288;&#36984;&#25369;\a&#12288;&#36984;&#25369;&#20154;&#21517;&#31807;\100&#36984;&#25369;&#20154;&#21517;&#31807;\&#23450;&#26178;&#30331;&#37682;\R8&#24180;&#24230;\&#9313;&#12487;&#12540;&#12479;\R8.9\&#26032;&#28511;&#24066;&#21271;&#21306;&#23450;&#26178;.xlsx" TargetMode="External"/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6032;&#28511;&#24066;&#21271;&#21306;&#23450;&#26178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19977;&#26465;&#24066;&#23450;&#26178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6575;&#23822;&#24066;&#23450;&#26178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6032;&#30330;&#30000;&#24066;&#23450;&#26178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3567;&#21315;&#35895;&#24066;&#23450;&#26178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1152;&#33538;&#24066;&#23450;&#26178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1313;&#26085;&#30010;&#24066;&#23450;&#26178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35211;&#38468;&#24066;&#23450;&#26178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6449;&#19978;&#24066;&#23450;&#26178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9141;&#24066;&#23450;&#26178;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260062\Box\&#24066;&#30010;&#26449;&#35506;\05_&#36984;&#25369;&#20418;\&#36984;&#25369;&#20418;\A&#12288;&#36984;&#25369;\a&#12288;&#36984;&#25369;&#20154;&#21517;&#31807;\100&#36984;&#25369;&#20154;&#21517;&#31807;\&#23450;&#26178;&#30331;&#37682;\R8&#24180;&#24230;\&#9313;&#12487;&#12540;&#12479;\R8.9\&#31992;&#39770;&#24029;&#24066;&#23450;&#26178;.xlsx" TargetMode="External"/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31992;&#39770;&#24029;&#24066;&#23450;&#2617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6032;&#28511;&#24066;&#26481;&#21306;&#23450;&#26178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2937;&#39640;&#24066;&#23450;&#26178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0116;&#27849;&#24066;&#23450;&#26178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19978;&#36234;&#24066;&#23450;&#26178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38463;&#36032;&#37326;&#24066;&#23450;&#26178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0304;&#28193;&#24066;&#23450;&#26178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39770;&#27836;&#24066;&#23450;&#26178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1335;&#39770;&#27836;&#24066;&#23450;&#26178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32974;&#20869;&#24066;&#23450;&#26178;.xlsx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260062\Box\&#24066;&#30010;&#26449;&#35506;\05_&#36984;&#25369;&#20418;\&#36984;&#25369;&#20418;\A&#12288;&#36984;&#25369;\a&#12288;&#36984;&#25369;&#20154;&#21517;&#31807;\100&#36984;&#25369;&#20154;&#21517;&#31807;\&#23450;&#26178;&#30331;&#37682;\R8&#24180;&#24230;\&#9313;&#12487;&#12540;&#12479;\R8.9\&#32854;&#31840;&#30010;&#23450;&#26178;.xlsx" TargetMode="External"/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32854;&#31840;&#30010;&#23450;&#26178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4357;&#24422;&#26449;&#23450;&#2617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6032;&#28511;&#24066;&#20013;&#22830;&#21306;&#23450;&#26178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30000;&#19978;&#30010;&#23450;&#26178;.xlsx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200024\Box\&#24066;&#30010;&#26449;&#35506;\05_&#36984;&#25369;&#20418;\&#36984;&#25369;&#20418;\A&#12288;&#36984;&#25369;\a&#12288;&#36984;&#25369;&#20154;&#21517;&#31807;\100&#36984;&#25369;&#20154;&#21517;&#31807;\&#23450;&#26178;&#30331;&#37682;\R8&#24180;&#24230;\&#9313;&#12487;&#12540;&#12479;\R8.6\&#38463;&#36032;&#30010;&#23450;&#26178;.xlsx" TargetMode="External"/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38463;&#36032;&#30010;&#23450;&#26178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0986;&#38642;&#23822;&#30010;&#23450;&#26178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8271;&#27810;&#30010;&#23450;&#26178;.xlsx" TargetMode="External"/></Relationships>
</file>

<file path=xl/externalLinks/_rels/externalLink3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260062\Box\&#24066;&#30010;&#26449;&#35506;\05_&#36984;&#25369;&#20418;\&#36984;&#25369;&#20418;\A&#12288;&#36984;&#25369;\a&#12288;&#36984;&#25369;&#20154;&#21517;&#31807;\100&#36984;&#25369;&#20154;&#21517;&#31807;\&#23450;&#26178;&#30331;&#37682;\R8&#24180;&#24230;\&#9313;&#12487;&#12540;&#12479;\R8.9\&#27941;&#21335;&#30010;&#23450;&#26178;.xlsx" TargetMode="External"/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7941;&#21335;&#30010;&#23450;&#26178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1000;&#32701;&#26449;&#23450;&#26178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38306;&#24029;&#26449;&#23450;&#26178;.xlsx" TargetMode="External"/></Relationships>
</file>

<file path=xl/externalLinks/_rels/externalLink3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260062\Box\&#24066;&#30010;&#26449;&#35506;\05_&#36984;&#25369;&#20418;\&#36984;&#25369;&#20418;\A&#12288;&#36984;&#25369;\a&#12288;&#36984;&#25369;&#20154;&#21517;&#31807;\100&#36984;&#25369;&#20154;&#21517;&#31807;\&#23450;&#26178;&#30331;&#37682;\R8&#24180;&#24230;\&#9313;&#12487;&#12540;&#12479;\R8.9\&#31903;&#23798;&#28006;&#26449;&#23450;&#26178;.xlsx" TargetMode="External"/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31903;&#23798;&#28006;&#26449;&#23450;&#26178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6032;&#28511;&#24066;&#27743;&#21335;&#21306;&#23450;&#26178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6032;&#28511;&#24066;&#31179;&#33865;&#21306;&#23450;&#26178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6032;&#28511;&#24066;&#21335;&#21306;&#23450;&#26178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6032;&#28511;&#24066;&#35199;&#21306;&#23450;&#26178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26032;&#28511;&#24066;&#35199;&#33970;&#21306;&#23450;&#26178;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200024\Box\&#24066;&#30010;&#26449;&#35506;\05_&#36984;&#25369;&#20418;\&#36984;&#25369;&#20418;\A&#12288;&#36984;&#25369;\a&#12288;&#36984;&#25369;&#20154;&#21517;&#31807;\100&#36984;&#25369;&#20154;&#21517;&#31807;\&#23450;&#26178;&#30331;&#37682;\R8&#24180;&#24230;\&#9313;&#12487;&#12540;&#12479;\R8.6\&#38263;&#23713;&#24066;&#23450;&#26178;.xlsx" TargetMode="External"/><Relationship Id="rId1" Type="http://schemas.openxmlformats.org/officeDocument/2006/relationships/externalLinkPath" Target="/Users/n260062/Box/&#24066;&#30010;&#26449;&#35506;/05_&#36984;&#25369;&#20418;/&#36984;&#25369;&#20418;/A&#12288;&#36984;&#25369;/a&#12288;&#36984;&#25369;&#20154;&#21517;&#31807;/100&#36984;&#25369;&#20154;&#21517;&#31807;/&#23450;&#26178;&#30331;&#37682;/R8&#24180;&#24230;/&#9313;&#12487;&#12540;&#12479;/R8.9/&#38263;&#23713;&#24066;&#23450;&#261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5">
          <cell r="P15">
            <v>28498</v>
          </cell>
          <cell r="V15">
            <v>30609</v>
          </cell>
          <cell r="AB15">
            <v>59107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395</v>
          </cell>
          <cell r="V33">
            <v>370</v>
          </cell>
          <cell r="AB33">
            <v>765</v>
          </cell>
        </row>
        <row r="37">
          <cell r="P37">
            <v>292</v>
          </cell>
          <cell r="V37">
            <v>270</v>
          </cell>
          <cell r="AB37">
            <v>562</v>
          </cell>
        </row>
        <row r="41">
          <cell r="P41">
            <v>28395</v>
          </cell>
          <cell r="V41">
            <v>30509</v>
          </cell>
          <cell r="AB41">
            <v>58904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37327</v>
          </cell>
          <cell r="V15">
            <v>40029</v>
          </cell>
          <cell r="AB15">
            <v>77356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/>
          <cell r="V23"/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521</v>
          </cell>
          <cell r="V33">
            <v>508</v>
          </cell>
          <cell r="AB33">
            <v>1029</v>
          </cell>
        </row>
        <row r="37">
          <cell r="P37">
            <v>380</v>
          </cell>
          <cell r="V37">
            <v>375</v>
          </cell>
          <cell r="AB37">
            <v>755</v>
          </cell>
        </row>
        <row r="41">
          <cell r="P41">
            <v>37186</v>
          </cell>
          <cell r="V41">
            <v>39896</v>
          </cell>
          <cell r="AB41">
            <v>77082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32181</v>
          </cell>
          <cell r="V15">
            <v>32774</v>
          </cell>
          <cell r="AB15">
            <v>64955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/>
          <cell r="V23"/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580</v>
          </cell>
          <cell r="V33">
            <v>493</v>
          </cell>
          <cell r="AB33">
            <v>1073</v>
          </cell>
        </row>
        <row r="37">
          <cell r="P37">
            <v>474</v>
          </cell>
          <cell r="V37">
            <v>305</v>
          </cell>
          <cell r="AB37">
            <v>779</v>
          </cell>
        </row>
        <row r="41">
          <cell r="P41">
            <v>32075</v>
          </cell>
          <cell r="V41">
            <v>32586</v>
          </cell>
          <cell r="AB41">
            <v>64661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37482</v>
          </cell>
          <cell r="V15">
            <v>39712</v>
          </cell>
          <cell r="AB15">
            <v>77194</v>
          </cell>
        </row>
        <row r="19">
          <cell r="P19"/>
          <cell r="V19"/>
          <cell r="AB19">
            <v>0</v>
          </cell>
        </row>
        <row r="23">
          <cell r="P23"/>
          <cell r="V23"/>
          <cell r="AB23">
            <v>0</v>
          </cell>
        </row>
        <row r="29">
          <cell r="P29"/>
          <cell r="V29"/>
          <cell r="AB29">
            <v>0</v>
          </cell>
        </row>
        <row r="33">
          <cell r="P33">
            <v>668</v>
          </cell>
          <cell r="V33">
            <v>537</v>
          </cell>
          <cell r="AB33">
            <v>1205</v>
          </cell>
        </row>
        <row r="37">
          <cell r="P37">
            <v>507</v>
          </cell>
          <cell r="V37">
            <v>403</v>
          </cell>
          <cell r="AB37">
            <v>910</v>
          </cell>
        </row>
        <row r="41">
          <cell r="P41">
            <v>37321</v>
          </cell>
          <cell r="V41">
            <v>39578</v>
          </cell>
          <cell r="AB41">
            <v>76899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13614</v>
          </cell>
          <cell r="V15">
            <v>13946</v>
          </cell>
          <cell r="AB15">
            <v>27560</v>
          </cell>
        </row>
        <row r="19">
          <cell r="P19"/>
          <cell r="V19"/>
          <cell r="AB19">
            <v>0</v>
          </cell>
        </row>
        <row r="23">
          <cell r="P23"/>
          <cell r="V23"/>
          <cell r="AB23">
            <v>0</v>
          </cell>
        </row>
        <row r="29">
          <cell r="P29"/>
          <cell r="V29"/>
          <cell r="AB29">
            <v>0</v>
          </cell>
        </row>
        <row r="33">
          <cell r="P33">
            <v>230</v>
          </cell>
          <cell r="V33">
            <v>218</v>
          </cell>
          <cell r="AB33">
            <v>448</v>
          </cell>
        </row>
        <row r="37">
          <cell r="P37">
            <v>151</v>
          </cell>
          <cell r="V37">
            <v>118</v>
          </cell>
          <cell r="AB37">
            <v>269</v>
          </cell>
        </row>
        <row r="41">
          <cell r="P41">
            <v>13535</v>
          </cell>
          <cell r="V41">
            <v>13846</v>
          </cell>
          <cell r="AB41">
            <v>27381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10132</v>
          </cell>
          <cell r="V15">
            <v>10804</v>
          </cell>
          <cell r="AB15">
            <v>20936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/>
          <cell r="V23"/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149</v>
          </cell>
          <cell r="V33">
            <v>144</v>
          </cell>
          <cell r="AB33">
            <v>293</v>
          </cell>
        </row>
        <row r="37">
          <cell r="P37">
            <v>59</v>
          </cell>
          <cell r="V37">
            <v>83</v>
          </cell>
          <cell r="AB37">
            <v>142</v>
          </cell>
        </row>
        <row r="41">
          <cell r="P41">
            <v>10042</v>
          </cell>
          <cell r="V41">
            <v>10743</v>
          </cell>
          <cell r="AB41">
            <v>20785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19667</v>
          </cell>
          <cell r="V15">
            <v>20446</v>
          </cell>
          <cell r="AB15">
            <v>40113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/>
          <cell r="V23"/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347</v>
          </cell>
          <cell r="V33">
            <v>370</v>
          </cell>
          <cell r="AB33">
            <v>717</v>
          </cell>
        </row>
        <row r="37">
          <cell r="P37">
            <v>176</v>
          </cell>
          <cell r="V37">
            <v>157</v>
          </cell>
          <cell r="AB37">
            <v>333</v>
          </cell>
        </row>
        <row r="41">
          <cell r="P41">
            <v>19496</v>
          </cell>
          <cell r="V41">
            <v>20233</v>
          </cell>
          <cell r="AB41">
            <v>39729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15613</v>
          </cell>
          <cell r="V15">
            <v>16619</v>
          </cell>
          <cell r="AB15">
            <v>32232</v>
          </cell>
        </row>
        <row r="19">
          <cell r="P19"/>
          <cell r="V19"/>
          <cell r="AB19">
            <v>0</v>
          </cell>
        </row>
        <row r="23">
          <cell r="P23"/>
          <cell r="V23"/>
          <cell r="AB23">
            <v>0</v>
          </cell>
        </row>
        <row r="29">
          <cell r="P29"/>
          <cell r="V29"/>
          <cell r="AB29">
            <v>0</v>
          </cell>
        </row>
        <row r="33">
          <cell r="P33">
            <v>200</v>
          </cell>
          <cell r="V33">
            <v>214</v>
          </cell>
          <cell r="AB33">
            <v>414</v>
          </cell>
        </row>
        <row r="37">
          <cell r="P37">
            <v>166</v>
          </cell>
          <cell r="V37">
            <v>144</v>
          </cell>
          <cell r="AB37">
            <v>310</v>
          </cell>
        </row>
        <row r="41">
          <cell r="P41">
            <v>15579</v>
          </cell>
          <cell r="V41">
            <v>16549</v>
          </cell>
          <cell r="AB41">
            <v>32128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22024</v>
          </cell>
          <cell r="V15">
            <v>23793</v>
          </cell>
          <cell r="AB15">
            <v>45817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>
            <v>0</v>
          </cell>
          <cell r="V23">
            <v>0</v>
          </cell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369</v>
          </cell>
          <cell r="V33">
            <v>326</v>
          </cell>
          <cell r="AB33">
            <v>695</v>
          </cell>
        </row>
        <row r="37">
          <cell r="P37">
            <v>211</v>
          </cell>
          <cell r="V37">
            <v>169</v>
          </cell>
          <cell r="AB37">
            <v>380</v>
          </cell>
        </row>
        <row r="41">
          <cell r="P41">
            <v>21866</v>
          </cell>
          <cell r="V41">
            <v>23636</v>
          </cell>
          <cell r="AB41">
            <v>45502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31497</v>
          </cell>
          <cell r="V15">
            <v>33226</v>
          </cell>
          <cell r="AB15">
            <v>64723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>
            <v>0</v>
          </cell>
          <cell r="V23">
            <v>0</v>
          </cell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457</v>
          </cell>
          <cell r="V33">
            <v>444</v>
          </cell>
          <cell r="AB33">
            <v>901</v>
          </cell>
        </row>
        <row r="37">
          <cell r="P37">
            <v>339</v>
          </cell>
          <cell r="V37">
            <v>300</v>
          </cell>
          <cell r="AB37">
            <v>639</v>
          </cell>
        </row>
        <row r="41">
          <cell r="P41">
            <v>31379</v>
          </cell>
          <cell r="V41">
            <v>33082</v>
          </cell>
          <cell r="AB41">
            <v>64461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5">
          <cell r="P15">
            <v>15810</v>
          </cell>
          <cell r="V15">
            <v>16405</v>
          </cell>
          <cell r="AB15">
            <v>32215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>
            <v>0</v>
          </cell>
          <cell r="V23">
            <v>0</v>
          </cell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260</v>
          </cell>
          <cell r="V33">
            <v>235</v>
          </cell>
          <cell r="AB33">
            <v>495</v>
          </cell>
        </row>
        <row r="37">
          <cell r="P37">
            <v>172</v>
          </cell>
          <cell r="V37">
            <v>128</v>
          </cell>
          <cell r="AB37">
            <v>300</v>
          </cell>
        </row>
        <row r="41">
          <cell r="P41">
            <v>15722</v>
          </cell>
          <cell r="V41">
            <v>16298</v>
          </cell>
          <cell r="AB41">
            <v>32020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52883</v>
          </cell>
          <cell r="V15">
            <v>58061</v>
          </cell>
          <cell r="AB15">
            <v>110944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/>
          <cell r="V23"/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775</v>
          </cell>
          <cell r="V33">
            <v>654</v>
          </cell>
          <cell r="AB33">
            <v>1429</v>
          </cell>
        </row>
        <row r="37">
          <cell r="P37">
            <v>648</v>
          </cell>
          <cell r="V37">
            <v>553</v>
          </cell>
          <cell r="AB37">
            <v>1201</v>
          </cell>
        </row>
        <row r="41">
          <cell r="P41">
            <v>52756</v>
          </cell>
          <cell r="V41">
            <v>57960</v>
          </cell>
          <cell r="AB41">
            <v>110716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12073</v>
          </cell>
          <cell r="V15">
            <v>12747</v>
          </cell>
          <cell r="AB15">
            <v>24820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>
            <v>0</v>
          </cell>
          <cell r="V23">
            <v>0</v>
          </cell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197</v>
          </cell>
          <cell r="V33">
            <v>187</v>
          </cell>
          <cell r="AB33">
            <v>384</v>
          </cell>
        </row>
        <row r="37">
          <cell r="P37">
            <v>123</v>
          </cell>
          <cell r="V37">
            <v>105</v>
          </cell>
          <cell r="AB37">
            <v>228</v>
          </cell>
        </row>
        <row r="41">
          <cell r="P41">
            <v>11999</v>
          </cell>
          <cell r="V41">
            <v>12665</v>
          </cell>
          <cell r="AB41">
            <v>24664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18748</v>
          </cell>
          <cell r="V15">
            <v>20142</v>
          </cell>
          <cell r="AB15">
            <v>38890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/>
          <cell r="V23"/>
          <cell r="AB23">
            <v>0</v>
          </cell>
        </row>
        <row r="29">
          <cell r="P29"/>
          <cell r="V29"/>
          <cell r="AB29">
            <v>0</v>
          </cell>
        </row>
        <row r="33">
          <cell r="P33">
            <v>227</v>
          </cell>
          <cell r="V33">
            <v>257</v>
          </cell>
          <cell r="AB33">
            <v>484</v>
          </cell>
        </row>
        <row r="37">
          <cell r="P37">
            <v>139</v>
          </cell>
          <cell r="V37">
            <v>132</v>
          </cell>
          <cell r="AB37">
            <v>271</v>
          </cell>
        </row>
        <row r="41">
          <cell r="P41">
            <v>18660</v>
          </cell>
          <cell r="V41">
            <v>20017</v>
          </cell>
          <cell r="AB41">
            <v>38677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74401</v>
          </cell>
          <cell r="V15">
            <v>77379</v>
          </cell>
          <cell r="AB15">
            <v>151780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/>
          <cell r="V23"/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1386</v>
          </cell>
          <cell r="V33">
            <v>1275</v>
          </cell>
          <cell r="AB33">
            <v>2661</v>
          </cell>
        </row>
        <row r="37">
          <cell r="P37">
            <v>1085</v>
          </cell>
          <cell r="V37">
            <v>703</v>
          </cell>
          <cell r="AB37">
            <v>1788</v>
          </cell>
        </row>
        <row r="41">
          <cell r="P41">
            <v>74100</v>
          </cell>
          <cell r="V41">
            <v>76807</v>
          </cell>
          <cell r="AB41">
            <v>150907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16012</v>
          </cell>
          <cell r="V15">
            <v>17060</v>
          </cell>
          <cell r="AB15">
            <v>33072</v>
          </cell>
        </row>
        <row r="19">
          <cell r="P19"/>
          <cell r="V19"/>
          <cell r="AB19">
            <v>0</v>
          </cell>
        </row>
        <row r="23">
          <cell r="P23"/>
          <cell r="V23"/>
          <cell r="AB23">
            <v>0</v>
          </cell>
        </row>
        <row r="29">
          <cell r="P29"/>
          <cell r="V29"/>
          <cell r="AB29">
            <v>0</v>
          </cell>
        </row>
        <row r="33">
          <cell r="P33">
            <v>225</v>
          </cell>
          <cell r="V33">
            <v>214</v>
          </cell>
          <cell r="AB33">
            <v>439</v>
          </cell>
        </row>
        <row r="37">
          <cell r="P37">
            <v>118</v>
          </cell>
          <cell r="V37">
            <v>108</v>
          </cell>
          <cell r="AB37">
            <v>226</v>
          </cell>
        </row>
        <row r="41">
          <cell r="P41">
            <v>15905</v>
          </cell>
          <cell r="V41">
            <v>16954</v>
          </cell>
          <cell r="AB41">
            <v>32859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19962</v>
          </cell>
          <cell r="V15">
            <v>21090</v>
          </cell>
          <cell r="AB15">
            <v>41052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/>
          <cell r="V23"/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480</v>
          </cell>
          <cell r="V33">
            <v>394</v>
          </cell>
          <cell r="AB33">
            <v>874</v>
          </cell>
        </row>
        <row r="37">
          <cell r="P37">
            <v>320</v>
          </cell>
          <cell r="V37">
            <v>205</v>
          </cell>
          <cell r="AB37">
            <v>525</v>
          </cell>
        </row>
        <row r="41">
          <cell r="P41">
            <v>19802</v>
          </cell>
          <cell r="V41">
            <v>20901</v>
          </cell>
          <cell r="AB41">
            <v>40703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13559</v>
          </cell>
          <cell r="V15">
            <v>14094</v>
          </cell>
          <cell r="AB15">
            <v>27653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>
            <v>0</v>
          </cell>
          <cell r="V23">
            <v>0</v>
          </cell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223</v>
          </cell>
          <cell r="V33">
            <v>212</v>
          </cell>
          <cell r="AB33">
            <v>435</v>
          </cell>
        </row>
        <row r="37">
          <cell r="P37">
            <v>132</v>
          </cell>
          <cell r="V37">
            <v>109</v>
          </cell>
          <cell r="AB37">
            <v>241</v>
          </cell>
        </row>
        <row r="41">
          <cell r="P41">
            <v>13468</v>
          </cell>
          <cell r="V41">
            <v>13991</v>
          </cell>
          <cell r="AB41">
            <v>27459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21270</v>
          </cell>
          <cell r="V15">
            <v>21943</v>
          </cell>
          <cell r="AB15">
            <v>43213</v>
          </cell>
        </row>
        <row r="19">
          <cell r="P19"/>
          <cell r="V19"/>
          <cell r="AB19">
            <v>0</v>
          </cell>
        </row>
        <row r="23">
          <cell r="P23"/>
          <cell r="V23"/>
          <cell r="AB23">
            <v>0</v>
          </cell>
        </row>
        <row r="29">
          <cell r="P29"/>
          <cell r="V29"/>
          <cell r="AB29">
            <v>0</v>
          </cell>
        </row>
        <row r="33">
          <cell r="P33">
            <v>387</v>
          </cell>
          <cell r="V33">
            <v>328</v>
          </cell>
          <cell r="AB33">
            <v>715</v>
          </cell>
        </row>
        <row r="37">
          <cell r="P37">
            <v>267</v>
          </cell>
          <cell r="V37">
            <v>231</v>
          </cell>
          <cell r="AB37">
            <v>498</v>
          </cell>
        </row>
        <row r="41">
          <cell r="P41">
            <v>21150</v>
          </cell>
          <cell r="V41">
            <v>21846</v>
          </cell>
          <cell r="AB41">
            <v>42996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11061</v>
          </cell>
          <cell r="V15">
            <v>11633</v>
          </cell>
          <cell r="AB15">
            <v>22694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/>
          <cell r="V23"/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201</v>
          </cell>
          <cell r="V33">
            <v>172</v>
          </cell>
          <cell r="AB33">
            <v>373</v>
          </cell>
        </row>
        <row r="37">
          <cell r="P37">
            <v>140</v>
          </cell>
          <cell r="V37">
            <v>79</v>
          </cell>
          <cell r="AB37">
            <v>219</v>
          </cell>
        </row>
        <row r="41">
          <cell r="P41">
            <v>11000</v>
          </cell>
          <cell r="V41">
            <v>11540</v>
          </cell>
          <cell r="AB41">
            <v>22540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5">
          <cell r="P15">
            <v>5598</v>
          </cell>
          <cell r="V15">
            <v>5642</v>
          </cell>
          <cell r="AB15">
            <v>11240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>
            <v>86</v>
          </cell>
          <cell r="V23">
            <v>47</v>
          </cell>
          <cell r="AB23">
            <v>133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112</v>
          </cell>
          <cell r="V33">
            <v>80</v>
          </cell>
          <cell r="AB33">
            <v>192</v>
          </cell>
        </row>
        <row r="37">
          <cell r="P37">
            <v>4</v>
          </cell>
          <cell r="V37">
            <v>2</v>
          </cell>
          <cell r="AB37">
            <v>6</v>
          </cell>
        </row>
        <row r="41">
          <cell r="P41">
            <v>5576</v>
          </cell>
          <cell r="V41">
            <v>5611</v>
          </cell>
          <cell r="AB41">
            <v>11187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3106</v>
          </cell>
          <cell r="V15">
            <v>3325</v>
          </cell>
          <cell r="AB15">
            <v>6431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/>
          <cell r="V23"/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49</v>
          </cell>
          <cell r="V33">
            <v>30</v>
          </cell>
          <cell r="AB33">
            <v>79</v>
          </cell>
        </row>
        <row r="37">
          <cell r="P37">
            <v>24</v>
          </cell>
          <cell r="V37">
            <v>21</v>
          </cell>
          <cell r="AB37">
            <v>45</v>
          </cell>
        </row>
        <row r="41">
          <cell r="P41">
            <v>3081</v>
          </cell>
          <cell r="V41">
            <v>3316</v>
          </cell>
          <cell r="AB41">
            <v>6397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68690</v>
          </cell>
          <cell r="V15">
            <v>78472</v>
          </cell>
          <cell r="AB15">
            <v>147162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/>
          <cell r="V23"/>
          <cell r="AB23">
            <v>0</v>
          </cell>
        </row>
        <row r="29">
          <cell r="P29"/>
          <cell r="V29"/>
          <cell r="AB29">
            <v>0</v>
          </cell>
        </row>
        <row r="33">
          <cell r="P33">
            <v>1874</v>
          </cell>
          <cell r="V33">
            <v>1461</v>
          </cell>
          <cell r="AB33">
            <v>3335</v>
          </cell>
        </row>
        <row r="37">
          <cell r="P37">
            <v>1793</v>
          </cell>
          <cell r="V37">
            <v>1461</v>
          </cell>
          <cell r="AB37">
            <v>3254</v>
          </cell>
        </row>
        <row r="41">
          <cell r="P41">
            <v>68609</v>
          </cell>
          <cell r="V41">
            <v>78472</v>
          </cell>
          <cell r="AB41">
            <v>147081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4441</v>
          </cell>
          <cell r="V15">
            <v>4828</v>
          </cell>
          <cell r="AB15">
            <v>9269</v>
          </cell>
        </row>
        <row r="19">
          <cell r="P19"/>
          <cell r="V19"/>
          <cell r="AB19">
            <v>0</v>
          </cell>
        </row>
        <row r="23">
          <cell r="P23"/>
          <cell r="V23"/>
          <cell r="AB23">
            <v>0</v>
          </cell>
        </row>
        <row r="29">
          <cell r="P29"/>
          <cell r="V29"/>
          <cell r="AB29">
            <v>0</v>
          </cell>
        </row>
        <row r="33">
          <cell r="P33">
            <v>56</v>
          </cell>
          <cell r="V33">
            <v>51</v>
          </cell>
          <cell r="AB33">
            <v>107</v>
          </cell>
        </row>
        <row r="37">
          <cell r="P37">
            <v>33</v>
          </cell>
          <cell r="V37">
            <v>24</v>
          </cell>
          <cell r="AB37">
            <v>57</v>
          </cell>
        </row>
        <row r="41">
          <cell r="P41">
            <v>4418</v>
          </cell>
          <cell r="V41">
            <v>4801</v>
          </cell>
          <cell r="AB41">
            <v>9219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5">
          <cell r="P15">
            <v>3895</v>
          </cell>
          <cell r="V15">
            <v>4091</v>
          </cell>
          <cell r="AB15">
            <v>7986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/>
          <cell r="V23"/>
          <cell r="AB23">
            <v>0</v>
          </cell>
        </row>
        <row r="29">
          <cell r="P29"/>
          <cell r="V29"/>
          <cell r="AB29">
            <v>0</v>
          </cell>
        </row>
        <row r="33">
          <cell r="P33">
            <v>73</v>
          </cell>
          <cell r="V33">
            <v>82</v>
          </cell>
          <cell r="AB33">
            <v>155</v>
          </cell>
        </row>
        <row r="37">
          <cell r="P37">
            <v>23</v>
          </cell>
          <cell r="V37">
            <v>21</v>
          </cell>
          <cell r="AB37">
            <v>44</v>
          </cell>
        </row>
        <row r="41">
          <cell r="P41">
            <v>3845</v>
          </cell>
          <cell r="V41">
            <v>4030</v>
          </cell>
          <cell r="AB41">
            <v>7875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1627</v>
          </cell>
          <cell r="V15">
            <v>1720</v>
          </cell>
          <cell r="AB15">
            <v>3347</v>
          </cell>
        </row>
        <row r="19">
          <cell r="P19"/>
          <cell r="V19"/>
          <cell r="AB19">
            <v>0</v>
          </cell>
        </row>
        <row r="23">
          <cell r="P23"/>
          <cell r="V23"/>
          <cell r="AB23">
            <v>0</v>
          </cell>
        </row>
        <row r="29">
          <cell r="P29"/>
          <cell r="V29"/>
          <cell r="AB29">
            <v>0</v>
          </cell>
        </row>
        <row r="33">
          <cell r="P33">
            <v>21</v>
          </cell>
          <cell r="V33">
            <v>32</v>
          </cell>
          <cell r="AB33">
            <v>53</v>
          </cell>
        </row>
        <row r="37">
          <cell r="P37">
            <v>6</v>
          </cell>
          <cell r="V37">
            <v>12</v>
          </cell>
          <cell r="AB37">
            <v>18</v>
          </cell>
        </row>
        <row r="41">
          <cell r="P41">
            <v>1612</v>
          </cell>
          <cell r="V41">
            <v>1700</v>
          </cell>
          <cell r="AB41">
            <v>3312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3469</v>
          </cell>
          <cell r="V15">
            <v>3176</v>
          </cell>
          <cell r="AB15">
            <v>6645</v>
          </cell>
        </row>
        <row r="19">
          <cell r="P19"/>
          <cell r="V19"/>
          <cell r="AB19">
            <v>0</v>
          </cell>
        </row>
        <row r="23">
          <cell r="P23"/>
          <cell r="V23"/>
          <cell r="AB23">
            <v>0</v>
          </cell>
        </row>
        <row r="29">
          <cell r="P29"/>
          <cell r="V29"/>
          <cell r="AB29">
            <v>0</v>
          </cell>
        </row>
        <row r="33">
          <cell r="P33">
            <v>103</v>
          </cell>
          <cell r="V33">
            <v>62</v>
          </cell>
          <cell r="AB33">
            <v>165</v>
          </cell>
        </row>
        <row r="37">
          <cell r="P37">
            <v>67</v>
          </cell>
          <cell r="V37">
            <v>46</v>
          </cell>
          <cell r="AB37">
            <v>113</v>
          </cell>
        </row>
        <row r="41">
          <cell r="P41">
            <v>3433</v>
          </cell>
          <cell r="V41">
            <v>3160</v>
          </cell>
          <cell r="AB41">
            <v>6593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5">
          <cell r="P15">
            <v>3515</v>
          </cell>
          <cell r="V15">
            <v>3611</v>
          </cell>
          <cell r="AB15">
            <v>7126</v>
          </cell>
        </row>
        <row r="19">
          <cell r="P19"/>
          <cell r="V19"/>
          <cell r="AB19">
            <v>0</v>
          </cell>
        </row>
        <row r="23">
          <cell r="P23">
            <v>3</v>
          </cell>
          <cell r="V23">
            <v>6</v>
          </cell>
          <cell r="AB23">
            <v>9</v>
          </cell>
        </row>
        <row r="29">
          <cell r="P29"/>
          <cell r="V29"/>
          <cell r="AB29">
            <v>0</v>
          </cell>
        </row>
        <row r="33">
          <cell r="P33">
            <v>47</v>
          </cell>
          <cell r="V33">
            <v>69</v>
          </cell>
          <cell r="AB33">
            <v>116</v>
          </cell>
        </row>
        <row r="37">
          <cell r="P37">
            <v>21</v>
          </cell>
          <cell r="V37">
            <v>26</v>
          </cell>
          <cell r="AB37">
            <v>47</v>
          </cell>
        </row>
        <row r="41">
          <cell r="P41">
            <v>3492</v>
          </cell>
          <cell r="V41">
            <v>3574</v>
          </cell>
          <cell r="AB41">
            <v>7066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1798</v>
          </cell>
          <cell r="V15">
            <v>1724</v>
          </cell>
          <cell r="AB15">
            <v>3522</v>
          </cell>
        </row>
        <row r="19">
          <cell r="P19"/>
          <cell r="V19"/>
          <cell r="AB19">
            <v>0</v>
          </cell>
        </row>
        <row r="23">
          <cell r="P23"/>
          <cell r="V23"/>
          <cell r="AB23">
            <v>0</v>
          </cell>
        </row>
        <row r="29">
          <cell r="P29"/>
          <cell r="V29"/>
          <cell r="AB29">
            <v>0</v>
          </cell>
        </row>
        <row r="33">
          <cell r="P33">
            <v>34</v>
          </cell>
          <cell r="V33">
            <v>19</v>
          </cell>
          <cell r="AB33">
            <v>53</v>
          </cell>
        </row>
        <row r="37">
          <cell r="P37">
            <v>18</v>
          </cell>
          <cell r="V37">
            <v>14</v>
          </cell>
          <cell r="AB37">
            <v>32</v>
          </cell>
        </row>
        <row r="41">
          <cell r="P41">
            <v>1782</v>
          </cell>
          <cell r="V41">
            <v>1719</v>
          </cell>
          <cell r="AB41">
            <v>3501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1943</v>
          </cell>
          <cell r="V15">
            <v>2105</v>
          </cell>
          <cell r="AB15">
            <v>4048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/>
          <cell r="V23"/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43</v>
          </cell>
          <cell r="V33">
            <v>35</v>
          </cell>
          <cell r="AB33">
            <v>78</v>
          </cell>
        </row>
        <row r="37">
          <cell r="P37">
            <v>12</v>
          </cell>
          <cell r="V37">
            <v>16</v>
          </cell>
          <cell r="AB37">
            <v>28</v>
          </cell>
        </row>
        <row r="41">
          <cell r="P41">
            <v>1912</v>
          </cell>
          <cell r="V41">
            <v>2086</v>
          </cell>
          <cell r="AB41">
            <v>3998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5">
          <cell r="P15">
            <v>140</v>
          </cell>
          <cell r="V15">
            <v>126</v>
          </cell>
          <cell r="AB15">
            <v>266</v>
          </cell>
        </row>
        <row r="19">
          <cell r="P19"/>
          <cell r="V19"/>
          <cell r="AB19">
            <v>0</v>
          </cell>
        </row>
        <row r="23">
          <cell r="P23">
            <v>7</v>
          </cell>
          <cell r="V23">
            <v>3</v>
          </cell>
          <cell r="AB23">
            <v>10</v>
          </cell>
        </row>
        <row r="29">
          <cell r="P29"/>
          <cell r="V29"/>
          <cell r="AB29">
            <v>0</v>
          </cell>
        </row>
        <row r="33">
          <cell r="P33">
            <v>9</v>
          </cell>
          <cell r="V33">
            <v>4</v>
          </cell>
          <cell r="AB33">
            <v>13</v>
          </cell>
        </row>
        <row r="37">
          <cell r="P37"/>
          <cell r="V37"/>
          <cell r="AB37">
            <v>0</v>
          </cell>
        </row>
        <row r="41">
          <cell r="P41">
            <v>138</v>
          </cell>
          <cell r="V41">
            <v>125</v>
          </cell>
          <cell r="AB41">
            <v>263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27227</v>
          </cell>
          <cell r="V15">
            <v>29382</v>
          </cell>
          <cell r="AB15">
            <v>56609</v>
          </cell>
        </row>
        <row r="19">
          <cell r="P19"/>
          <cell r="V19"/>
          <cell r="AB19">
            <v>0</v>
          </cell>
        </row>
        <row r="23">
          <cell r="P23"/>
          <cell r="V23"/>
          <cell r="AB23">
            <v>0</v>
          </cell>
        </row>
        <row r="29">
          <cell r="P29"/>
          <cell r="V29"/>
          <cell r="AB29">
            <v>0</v>
          </cell>
        </row>
        <row r="33">
          <cell r="P33">
            <v>293</v>
          </cell>
          <cell r="V33">
            <v>275</v>
          </cell>
          <cell r="AB33">
            <v>568</v>
          </cell>
        </row>
        <row r="37">
          <cell r="P37">
            <v>266</v>
          </cell>
          <cell r="V37">
            <v>273</v>
          </cell>
          <cell r="AB37">
            <v>539</v>
          </cell>
        </row>
        <row r="41">
          <cell r="P41">
            <v>27200</v>
          </cell>
          <cell r="V41">
            <v>29380</v>
          </cell>
          <cell r="AB41">
            <v>56580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29906</v>
          </cell>
          <cell r="V15">
            <v>32686</v>
          </cell>
          <cell r="AB15">
            <v>62592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/>
          <cell r="V23"/>
          <cell r="AB23">
            <v>0</v>
          </cell>
        </row>
        <row r="29">
          <cell r="P29"/>
          <cell r="V29"/>
          <cell r="AB29">
            <v>0</v>
          </cell>
        </row>
        <row r="33">
          <cell r="P33">
            <v>291</v>
          </cell>
          <cell r="V33">
            <v>329</v>
          </cell>
          <cell r="AB33">
            <v>620</v>
          </cell>
        </row>
        <row r="37">
          <cell r="P37">
            <v>302</v>
          </cell>
          <cell r="V37">
            <v>256</v>
          </cell>
          <cell r="AB37">
            <v>558</v>
          </cell>
        </row>
        <row r="41">
          <cell r="P41">
            <v>29917</v>
          </cell>
          <cell r="V41">
            <v>32613</v>
          </cell>
          <cell r="AB41">
            <v>62530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17372</v>
          </cell>
          <cell r="V15">
            <v>18260</v>
          </cell>
          <cell r="AB15">
            <v>35632</v>
          </cell>
        </row>
        <row r="19">
          <cell r="P19"/>
          <cell r="V19"/>
          <cell r="AB19">
            <v>0</v>
          </cell>
        </row>
        <row r="23">
          <cell r="P23"/>
          <cell r="V23"/>
          <cell r="AB23">
            <v>0</v>
          </cell>
        </row>
        <row r="29">
          <cell r="P29"/>
          <cell r="V29"/>
          <cell r="AB29">
            <v>0</v>
          </cell>
        </row>
        <row r="33">
          <cell r="P33">
            <v>212</v>
          </cell>
          <cell r="V33">
            <v>173</v>
          </cell>
          <cell r="AB33">
            <v>385</v>
          </cell>
        </row>
        <row r="37">
          <cell r="P37">
            <v>117</v>
          </cell>
          <cell r="V37">
            <v>128</v>
          </cell>
          <cell r="AB37">
            <v>245</v>
          </cell>
        </row>
        <row r="41">
          <cell r="P41">
            <v>17277</v>
          </cell>
          <cell r="V41">
            <v>18215</v>
          </cell>
          <cell r="AB41">
            <v>35492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60740</v>
          </cell>
          <cell r="V15">
            <v>67055</v>
          </cell>
          <cell r="AB15">
            <v>127795</v>
          </cell>
        </row>
        <row r="19">
          <cell r="P19"/>
          <cell r="V19"/>
          <cell r="AB19">
            <v>0</v>
          </cell>
        </row>
        <row r="23">
          <cell r="P23"/>
          <cell r="V23"/>
          <cell r="AB23">
            <v>0</v>
          </cell>
        </row>
        <row r="29">
          <cell r="P29"/>
          <cell r="V29"/>
          <cell r="AB29">
            <v>0</v>
          </cell>
        </row>
        <row r="33">
          <cell r="P33">
            <v>1027</v>
          </cell>
          <cell r="V33">
            <v>846</v>
          </cell>
          <cell r="AB33">
            <v>1873</v>
          </cell>
        </row>
        <row r="37">
          <cell r="P37">
            <v>930</v>
          </cell>
          <cell r="V37">
            <v>771</v>
          </cell>
          <cell r="AB37">
            <v>1701</v>
          </cell>
        </row>
        <row r="41">
          <cell r="P41">
            <v>60643</v>
          </cell>
          <cell r="V41">
            <v>66980</v>
          </cell>
          <cell r="AB41">
            <v>127623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5">
          <cell r="P15">
            <v>21575</v>
          </cell>
          <cell r="V15">
            <v>23359</v>
          </cell>
          <cell r="AB15">
            <v>44934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/>
          <cell r="V23"/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260</v>
          </cell>
          <cell r="V33">
            <v>234</v>
          </cell>
          <cell r="AB33">
            <v>494</v>
          </cell>
        </row>
        <row r="37">
          <cell r="P37">
            <v>170</v>
          </cell>
          <cell r="V37">
            <v>147</v>
          </cell>
          <cell r="AB37">
            <v>317</v>
          </cell>
        </row>
        <row r="41">
          <cell r="P41">
            <v>21485</v>
          </cell>
          <cell r="V41">
            <v>23272</v>
          </cell>
          <cell r="AB41">
            <v>44757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長岡市定時"/>
    </sheetNames>
    <sheetDataSet>
      <sheetData sheetId="0">
        <row r="15">
          <cell r="P15">
            <v>104894</v>
          </cell>
          <cell r="V15">
            <v>110144</v>
          </cell>
          <cell r="AB15">
            <v>215038</v>
          </cell>
        </row>
        <row r="19">
          <cell r="P19">
            <v>0</v>
          </cell>
          <cell r="V19">
            <v>0</v>
          </cell>
          <cell r="AB19">
            <v>0</v>
          </cell>
        </row>
        <row r="23">
          <cell r="P23"/>
          <cell r="V23"/>
          <cell r="AB23">
            <v>0</v>
          </cell>
        </row>
        <row r="29">
          <cell r="P29">
            <v>0</v>
          </cell>
          <cell r="V29">
            <v>0</v>
          </cell>
          <cell r="AB29">
            <v>0</v>
          </cell>
        </row>
        <row r="33">
          <cell r="P33">
            <v>1750</v>
          </cell>
          <cell r="V33">
            <v>1617</v>
          </cell>
          <cell r="AB33">
            <v>3367</v>
          </cell>
        </row>
        <row r="37">
          <cell r="P37">
            <v>1501</v>
          </cell>
          <cell r="V37">
            <v>1166</v>
          </cell>
          <cell r="AB37">
            <v>2667</v>
          </cell>
        </row>
        <row r="41">
          <cell r="P41">
            <v>104645</v>
          </cell>
          <cell r="V41">
            <v>109693</v>
          </cell>
          <cell r="AB41">
            <v>214338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96B72-CDFA-49F9-A66F-2A223DCE9752}">
  <sheetPr codeName="Sheet1">
    <pageSetUpPr fitToPage="1"/>
  </sheetPr>
  <dimension ref="A1:BA108"/>
  <sheetViews>
    <sheetView zoomScale="48" zoomScaleNormal="70" zoomScaleSheetLayoutView="75" workbookViewId="0">
      <pane xSplit="2" ySplit="5" topLeftCell="C6" activePane="bottomRight" state="frozen"/>
      <selection activeCell="O33" sqref="O33"/>
      <selection pane="topRight" activeCell="O33" sqref="O33"/>
      <selection pane="bottomLeft" activeCell="O33" sqref="O33"/>
      <selection pane="bottomRight" activeCell="AD47" sqref="AD47"/>
    </sheetView>
  </sheetViews>
  <sheetFormatPr defaultRowHeight="33.75" customHeight="1" x14ac:dyDescent="0.25"/>
  <cols>
    <col min="1" max="1" width="4.73046875" customWidth="1"/>
    <col min="2" max="2" width="14.46484375" style="28" bestFit="1" customWidth="1"/>
    <col min="3" max="3" width="4.265625" style="68" customWidth="1"/>
    <col min="4" max="30" width="10.59765625" customWidth="1"/>
    <col min="31" max="32" width="1.59765625" customWidth="1"/>
    <col min="33" max="33" width="4.46484375" customWidth="1"/>
    <col min="34" max="34" width="11.73046875" customWidth="1"/>
    <col min="35" max="46" width="10" customWidth="1"/>
    <col min="47" max="47" width="1.73046875" customWidth="1"/>
  </cols>
  <sheetData>
    <row r="1" spans="1:53" ht="33.75" customHeight="1" x14ac:dyDescent="0.35">
      <c r="A1" s="115" t="s">
        <v>173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I1" s="8"/>
    </row>
    <row r="2" spans="1:53" ht="33.75" customHeight="1" x14ac:dyDescent="0.25">
      <c r="W2" s="49"/>
      <c r="X2" s="49"/>
      <c r="Y2" s="49"/>
      <c r="Z2" s="49"/>
      <c r="AA2" s="49"/>
      <c r="AB2" s="49"/>
      <c r="AC2" s="49"/>
      <c r="AD2" s="96" t="s">
        <v>194</v>
      </c>
      <c r="AI2" t="s">
        <v>0</v>
      </c>
      <c r="AV2" s="91"/>
      <c r="AW2" s="91"/>
      <c r="AX2" s="91"/>
      <c r="AY2" s="91"/>
      <c r="AZ2" s="91"/>
      <c r="BA2" s="91"/>
    </row>
    <row r="3" spans="1:53" ht="33.75" customHeight="1" x14ac:dyDescent="0.25">
      <c r="A3" s="113" t="s">
        <v>1</v>
      </c>
      <c r="B3" s="116" t="s">
        <v>145</v>
      </c>
      <c r="C3" s="121" t="s">
        <v>141</v>
      </c>
      <c r="D3" s="110" t="s">
        <v>128</v>
      </c>
      <c r="E3" s="111"/>
      <c r="F3" s="112"/>
      <c r="G3" s="110" t="s">
        <v>163</v>
      </c>
      <c r="H3" s="111"/>
      <c r="I3" s="112"/>
      <c r="J3" s="110" t="s">
        <v>162</v>
      </c>
      <c r="K3" s="111"/>
      <c r="L3" s="112"/>
      <c r="M3" s="110" t="s">
        <v>129</v>
      </c>
      <c r="N3" s="111"/>
      <c r="O3" s="112"/>
      <c r="P3" s="110" t="s">
        <v>130</v>
      </c>
      <c r="Q3" s="111"/>
      <c r="R3" s="112"/>
      <c r="S3" s="110" t="s">
        <v>131</v>
      </c>
      <c r="T3" s="111"/>
      <c r="U3" s="112"/>
      <c r="V3" s="110" t="s">
        <v>132</v>
      </c>
      <c r="W3" s="111"/>
      <c r="X3" s="112"/>
      <c r="Y3" s="110" t="s">
        <v>172</v>
      </c>
      <c r="Z3" s="111"/>
      <c r="AA3" s="112"/>
      <c r="AB3" s="118" t="s">
        <v>195</v>
      </c>
      <c r="AC3" s="119"/>
      <c r="AD3" s="120"/>
      <c r="AE3" s="3"/>
      <c r="AF3" s="3"/>
      <c r="AG3" s="113" t="s">
        <v>1</v>
      </c>
      <c r="AH3" s="113" t="s">
        <v>144</v>
      </c>
      <c r="AI3" s="113" t="s">
        <v>159</v>
      </c>
      <c r="AJ3" s="113" t="s">
        <v>12</v>
      </c>
      <c r="AK3" s="113" t="s">
        <v>13</v>
      </c>
      <c r="AL3" s="113" t="s">
        <v>14</v>
      </c>
      <c r="AM3" s="113" t="s">
        <v>15</v>
      </c>
      <c r="AN3" s="113" t="s">
        <v>16</v>
      </c>
      <c r="AO3" s="113" t="s">
        <v>17</v>
      </c>
      <c r="AP3" s="113" t="s">
        <v>160</v>
      </c>
      <c r="AQ3" s="113" t="s">
        <v>18</v>
      </c>
      <c r="AR3" s="113" t="s">
        <v>19</v>
      </c>
      <c r="AS3" s="113" t="s">
        <v>20</v>
      </c>
      <c r="AT3" s="113" t="s">
        <v>21</v>
      </c>
      <c r="AV3" s="104" t="s">
        <v>149</v>
      </c>
      <c r="AW3" s="105"/>
      <c r="AX3" s="106"/>
      <c r="AY3" s="104" t="s">
        <v>150</v>
      </c>
      <c r="AZ3" s="105"/>
      <c r="BA3" s="106"/>
    </row>
    <row r="4" spans="1:53" ht="33.75" customHeight="1" x14ac:dyDescent="0.25">
      <c r="A4" s="114"/>
      <c r="B4" s="117"/>
      <c r="C4" s="122"/>
      <c r="D4" s="1" t="s">
        <v>133</v>
      </c>
      <c r="E4" s="1" t="s">
        <v>134</v>
      </c>
      <c r="F4" s="1" t="s">
        <v>10</v>
      </c>
      <c r="G4" s="1" t="s">
        <v>133</v>
      </c>
      <c r="H4" s="1" t="s">
        <v>134</v>
      </c>
      <c r="I4" s="1" t="s">
        <v>10</v>
      </c>
      <c r="J4" s="1" t="s">
        <v>133</v>
      </c>
      <c r="K4" s="1" t="s">
        <v>134</v>
      </c>
      <c r="L4" s="1" t="s">
        <v>10</v>
      </c>
      <c r="M4" s="1" t="s">
        <v>133</v>
      </c>
      <c r="N4" s="1" t="s">
        <v>134</v>
      </c>
      <c r="O4" s="1" t="s">
        <v>10</v>
      </c>
      <c r="P4" s="1" t="s">
        <v>2</v>
      </c>
      <c r="Q4" s="1" t="s">
        <v>3</v>
      </c>
      <c r="R4" s="1" t="s">
        <v>4</v>
      </c>
      <c r="S4" s="1" t="s">
        <v>2</v>
      </c>
      <c r="T4" s="1" t="s">
        <v>3</v>
      </c>
      <c r="U4" s="1" t="s">
        <v>4</v>
      </c>
      <c r="V4" s="1" t="s">
        <v>133</v>
      </c>
      <c r="W4" s="1" t="s">
        <v>134</v>
      </c>
      <c r="X4" s="1" t="s">
        <v>10</v>
      </c>
      <c r="Y4" s="1" t="s">
        <v>133</v>
      </c>
      <c r="Z4" s="1" t="s">
        <v>134</v>
      </c>
      <c r="AA4" s="1" t="s">
        <v>10</v>
      </c>
      <c r="AB4" s="1" t="s">
        <v>133</v>
      </c>
      <c r="AC4" s="1" t="s">
        <v>134</v>
      </c>
      <c r="AD4" s="1" t="s">
        <v>10</v>
      </c>
      <c r="AE4" s="3"/>
      <c r="AF4" s="3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V4" s="90" t="s">
        <v>139</v>
      </c>
      <c r="AW4" s="90" t="s">
        <v>140</v>
      </c>
      <c r="AX4" s="90" t="s">
        <v>23</v>
      </c>
      <c r="AY4" s="90" t="s">
        <v>139</v>
      </c>
      <c r="AZ4" s="90" t="s">
        <v>140</v>
      </c>
      <c r="BA4" s="90" t="s">
        <v>23</v>
      </c>
    </row>
    <row r="5" spans="1:53" ht="33.75" customHeight="1" x14ac:dyDescent="0.25">
      <c r="A5" s="78"/>
      <c r="B5" s="44" t="s">
        <v>148</v>
      </c>
      <c r="C5" s="79"/>
      <c r="D5" s="74">
        <f t="shared" ref="D5:AD5" si="0">SUM(D6,D18,D19:D46)</f>
        <v>863750</v>
      </c>
      <c r="E5" s="74">
        <f>SUM(E6,E18,E19:E46)</f>
        <v>922218</v>
      </c>
      <c r="F5" s="74">
        <f>SUM(F6,F18,F19:F46)</f>
        <v>1785968</v>
      </c>
      <c r="G5" s="74">
        <f t="shared" si="0"/>
        <v>0</v>
      </c>
      <c r="H5" s="74">
        <f t="shared" si="0"/>
        <v>0</v>
      </c>
      <c r="I5" s="74">
        <f t="shared" si="0"/>
        <v>0</v>
      </c>
      <c r="J5" s="74">
        <f t="shared" si="0"/>
        <v>96</v>
      </c>
      <c r="K5" s="74">
        <f t="shared" si="0"/>
        <v>56</v>
      </c>
      <c r="L5" s="74">
        <f t="shared" si="0"/>
        <v>152</v>
      </c>
      <c r="M5" s="74">
        <f t="shared" si="0"/>
        <v>0</v>
      </c>
      <c r="N5" s="74">
        <f t="shared" si="0"/>
        <v>0</v>
      </c>
      <c r="O5" s="74">
        <f t="shared" si="0"/>
        <v>0</v>
      </c>
      <c r="P5" s="74">
        <f t="shared" si="0"/>
        <v>0</v>
      </c>
      <c r="Q5" s="74">
        <f t="shared" si="0"/>
        <v>0</v>
      </c>
      <c r="R5" s="74">
        <f t="shared" si="0"/>
        <v>0</v>
      </c>
      <c r="S5" s="74">
        <f t="shared" si="0"/>
        <v>0</v>
      </c>
      <c r="T5" s="74">
        <f t="shared" si="0"/>
        <v>0</v>
      </c>
      <c r="U5" s="74">
        <f t="shared" si="0"/>
        <v>0</v>
      </c>
      <c r="V5" s="74">
        <f t="shared" si="0"/>
        <v>14531</v>
      </c>
      <c r="W5" s="74">
        <f t="shared" si="0"/>
        <v>12951</v>
      </c>
      <c r="X5" s="74">
        <f t="shared" si="0"/>
        <v>27482</v>
      </c>
      <c r="Y5" s="74">
        <f t="shared" si="0"/>
        <v>11186</v>
      </c>
      <c r="Z5" s="74">
        <f t="shared" si="0"/>
        <v>9061</v>
      </c>
      <c r="AA5" s="74">
        <f t="shared" si="0"/>
        <v>20247</v>
      </c>
      <c r="AB5" s="74">
        <f t="shared" si="0"/>
        <v>860501</v>
      </c>
      <c r="AC5" s="74">
        <f t="shared" si="0"/>
        <v>918384</v>
      </c>
      <c r="AD5" s="74">
        <f t="shared" si="0"/>
        <v>1778885</v>
      </c>
      <c r="AE5" s="8"/>
      <c r="AF5" s="8"/>
      <c r="AG5" s="76"/>
      <c r="AH5" s="6" t="s">
        <v>22</v>
      </c>
      <c r="AI5" s="36" t="b">
        <f>D5+E5=F5</f>
        <v>1</v>
      </c>
      <c r="AJ5" s="36" t="b">
        <f>G5+H5=I5</f>
        <v>1</v>
      </c>
      <c r="AK5" s="36" t="b">
        <f>J5+K5=L5</f>
        <v>1</v>
      </c>
      <c r="AL5" s="36" t="b">
        <f>M5+N5=O5</f>
        <v>1</v>
      </c>
      <c r="AM5" s="36" t="b">
        <f>P5+Q5=R5</f>
        <v>1</v>
      </c>
      <c r="AN5" s="36" t="b">
        <f>S5+T5=U5</f>
        <v>1</v>
      </c>
      <c r="AO5" s="36" t="b">
        <f>V5+W5=X5</f>
        <v>1</v>
      </c>
      <c r="AP5" s="36" t="b">
        <f>Y5+Z5=AA5</f>
        <v>1</v>
      </c>
      <c r="AQ5" s="36" t="b">
        <f>AB5+AC5=AD5</f>
        <v>1</v>
      </c>
      <c r="AR5" s="36" t="b">
        <f t="shared" ref="AR5:AT6" si="1">D5+G5+J5+M5+P5+S5-V5+Y5=AB5</f>
        <v>1</v>
      </c>
      <c r="AS5" s="36" t="b">
        <f t="shared" si="1"/>
        <v>1</v>
      </c>
      <c r="AT5" s="36" t="b">
        <f t="shared" si="1"/>
        <v>1</v>
      </c>
      <c r="AV5" s="10"/>
      <c r="AW5" s="10"/>
      <c r="AX5" s="10"/>
      <c r="AY5" s="10"/>
      <c r="AZ5" s="10"/>
      <c r="BA5" s="10"/>
    </row>
    <row r="6" spans="1:53" ht="33.75" customHeight="1" x14ac:dyDescent="0.25">
      <c r="A6" s="50">
        <v>1</v>
      </c>
      <c r="B6" s="44" t="s">
        <v>61</v>
      </c>
      <c r="C6" s="73" t="s">
        <v>171</v>
      </c>
      <c r="D6" s="17">
        <f>SUM(D10,D11,D12,D13,D14,D15,D16,D17)</f>
        <v>306891</v>
      </c>
      <c r="E6" s="17">
        <f t="shared" ref="E6:AD6" si="2">SUM(E10,E11,E12,E13,E14,E15,E16,E17)</f>
        <v>337884</v>
      </c>
      <c r="F6" s="17">
        <f t="shared" si="2"/>
        <v>644775</v>
      </c>
      <c r="G6" s="17">
        <f t="shared" si="2"/>
        <v>0</v>
      </c>
      <c r="H6" s="17">
        <f t="shared" si="2"/>
        <v>0</v>
      </c>
      <c r="I6" s="17">
        <f t="shared" si="2"/>
        <v>0</v>
      </c>
      <c r="J6" s="17">
        <f t="shared" si="2"/>
        <v>0</v>
      </c>
      <c r="K6" s="17">
        <f t="shared" si="2"/>
        <v>0</v>
      </c>
      <c r="L6" s="17">
        <f t="shared" si="2"/>
        <v>0</v>
      </c>
      <c r="M6" s="17">
        <f t="shared" si="2"/>
        <v>0</v>
      </c>
      <c r="N6" s="17">
        <f t="shared" si="2"/>
        <v>0</v>
      </c>
      <c r="O6" s="17">
        <f t="shared" si="2"/>
        <v>0</v>
      </c>
      <c r="P6" s="17">
        <f t="shared" si="2"/>
        <v>0</v>
      </c>
      <c r="Q6" s="17">
        <f t="shared" si="2"/>
        <v>0</v>
      </c>
      <c r="R6" s="17">
        <f t="shared" si="2"/>
        <v>0</v>
      </c>
      <c r="S6" s="17">
        <f t="shared" si="2"/>
        <v>0</v>
      </c>
      <c r="T6" s="17">
        <f t="shared" si="2"/>
        <v>0</v>
      </c>
      <c r="U6" s="17">
        <f t="shared" si="2"/>
        <v>0</v>
      </c>
      <c r="V6" s="17">
        <f t="shared" si="2"/>
        <v>5127</v>
      </c>
      <c r="W6" s="17">
        <f t="shared" si="2"/>
        <v>4342</v>
      </c>
      <c r="X6" s="17">
        <f t="shared" si="2"/>
        <v>9469</v>
      </c>
      <c r="Y6" s="17">
        <f t="shared" si="2"/>
        <v>4518</v>
      </c>
      <c r="Z6" s="17">
        <f t="shared" si="2"/>
        <v>3859</v>
      </c>
      <c r="AA6" s="17">
        <f t="shared" si="2"/>
        <v>8377</v>
      </c>
      <c r="AB6" s="17">
        <f t="shared" si="2"/>
        <v>306282</v>
      </c>
      <c r="AC6" s="17">
        <f t="shared" si="2"/>
        <v>337401</v>
      </c>
      <c r="AD6" s="17">
        <f t="shared" si="2"/>
        <v>643683</v>
      </c>
      <c r="AE6" s="8"/>
      <c r="AF6" s="8"/>
      <c r="AG6" s="76"/>
      <c r="AH6" s="6" t="str">
        <f>B6</f>
        <v>新潟市</v>
      </c>
      <c r="AI6" s="36" t="b">
        <f>D6+E6=F6</f>
        <v>1</v>
      </c>
      <c r="AJ6" s="36" t="b">
        <f>G6+H6=I6</f>
        <v>1</v>
      </c>
      <c r="AK6" s="36" t="b">
        <f>J6+K6=L6</f>
        <v>1</v>
      </c>
      <c r="AL6" s="36" t="b">
        <f>M6+N6=O6</f>
        <v>1</v>
      </c>
      <c r="AM6" s="36" t="b">
        <f>P6+Q6=R6</f>
        <v>1</v>
      </c>
      <c r="AN6" s="36" t="b">
        <f>S6+T6=U6</f>
        <v>1</v>
      </c>
      <c r="AO6" s="36" t="b">
        <f>V6+W6=X6</f>
        <v>1</v>
      </c>
      <c r="AP6" s="36" t="b">
        <f>Y6+Z6=AA6</f>
        <v>1</v>
      </c>
      <c r="AQ6" s="36" t="b">
        <f>AB6+AC6=AD6</f>
        <v>1</v>
      </c>
      <c r="AR6" s="36" t="b">
        <f t="shared" si="1"/>
        <v>1</v>
      </c>
      <c r="AS6" s="36" t="b">
        <f t="shared" si="1"/>
        <v>1</v>
      </c>
      <c r="AT6" s="36" t="b">
        <f t="shared" si="1"/>
        <v>1</v>
      </c>
      <c r="AV6" s="36" t="b">
        <f t="shared" ref="AV6:BA6" si="3">D6=D7+D8+D9</f>
        <v>1</v>
      </c>
      <c r="AW6" s="36" t="b">
        <f t="shared" si="3"/>
        <v>1</v>
      </c>
      <c r="AX6" s="36" t="b">
        <f t="shared" si="3"/>
        <v>1</v>
      </c>
      <c r="AY6" s="36" t="b">
        <f t="shared" si="3"/>
        <v>1</v>
      </c>
      <c r="AZ6" s="36" t="b">
        <f t="shared" si="3"/>
        <v>1</v>
      </c>
      <c r="BA6" s="36" t="b">
        <f t="shared" si="3"/>
        <v>1</v>
      </c>
    </row>
    <row r="7" spans="1:53" ht="33.75" customHeight="1" x14ac:dyDescent="0.25">
      <c r="A7" s="80" t="s">
        <v>135</v>
      </c>
      <c r="B7" s="45" t="s">
        <v>136</v>
      </c>
      <c r="C7" s="73">
        <v>1</v>
      </c>
      <c r="D7" s="16">
        <f>SUM(D11:D13)</f>
        <v>148800</v>
      </c>
      <c r="E7" s="16">
        <f t="shared" ref="E7:AA7" si="4">SUM(E11:E13)</f>
        <v>165915</v>
      </c>
      <c r="F7" s="16">
        <f t="shared" si="4"/>
        <v>314715</v>
      </c>
      <c r="G7" s="16">
        <f t="shared" si="4"/>
        <v>0</v>
      </c>
      <c r="H7" s="16">
        <f t="shared" si="4"/>
        <v>0</v>
      </c>
      <c r="I7" s="16">
        <f t="shared" si="4"/>
        <v>0</v>
      </c>
      <c r="J7" s="16">
        <f t="shared" si="4"/>
        <v>0</v>
      </c>
      <c r="K7" s="16">
        <f t="shared" si="4"/>
        <v>0</v>
      </c>
      <c r="L7" s="16">
        <f t="shared" si="4"/>
        <v>0</v>
      </c>
      <c r="M7" s="16">
        <f t="shared" si="4"/>
        <v>0</v>
      </c>
      <c r="N7" s="16">
        <f t="shared" si="4"/>
        <v>0</v>
      </c>
      <c r="O7" s="16">
        <f t="shared" si="4"/>
        <v>0</v>
      </c>
      <c r="P7" s="16">
        <f t="shared" si="4"/>
        <v>0</v>
      </c>
      <c r="Q7" s="16">
        <f t="shared" si="4"/>
        <v>0</v>
      </c>
      <c r="R7" s="16">
        <f t="shared" si="4"/>
        <v>0</v>
      </c>
      <c r="S7" s="16">
        <f t="shared" si="4"/>
        <v>0</v>
      </c>
      <c r="T7" s="16">
        <f t="shared" si="4"/>
        <v>0</v>
      </c>
      <c r="U7" s="16">
        <f t="shared" si="4"/>
        <v>0</v>
      </c>
      <c r="V7" s="16">
        <f t="shared" si="4"/>
        <v>2942</v>
      </c>
      <c r="W7" s="16">
        <f t="shared" si="4"/>
        <v>2390</v>
      </c>
      <c r="X7" s="16">
        <f t="shared" si="4"/>
        <v>5332</v>
      </c>
      <c r="Y7" s="16">
        <f t="shared" si="4"/>
        <v>2707</v>
      </c>
      <c r="Z7" s="16">
        <f t="shared" si="4"/>
        <v>2287</v>
      </c>
      <c r="AA7" s="16">
        <f t="shared" si="4"/>
        <v>4994</v>
      </c>
      <c r="AB7" s="16">
        <f>SUM(AB11:AB13)</f>
        <v>148565</v>
      </c>
      <c r="AC7" s="16">
        <f>SUM(AC11:AC13)</f>
        <v>165812</v>
      </c>
      <c r="AD7" s="16">
        <f>SUM(AD11:AD13)</f>
        <v>314377</v>
      </c>
      <c r="AE7" s="8"/>
      <c r="AF7" s="8"/>
      <c r="AG7" s="76"/>
      <c r="AH7" s="88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V7" s="36"/>
      <c r="AW7" s="36"/>
      <c r="AX7" s="36"/>
      <c r="AY7" s="36"/>
      <c r="AZ7" s="36"/>
      <c r="BA7" s="36"/>
    </row>
    <row r="8" spans="1:53" ht="33.75" customHeight="1" x14ac:dyDescent="0.25">
      <c r="A8" s="81"/>
      <c r="B8" s="45" t="s">
        <v>137</v>
      </c>
      <c r="C8" s="73">
        <v>2</v>
      </c>
      <c r="D8" s="16">
        <f>SUM(D15:D17)</f>
        <v>99687</v>
      </c>
      <c r="E8" s="16">
        <f>SUM(E15:E17)</f>
        <v>108674</v>
      </c>
      <c r="F8" s="16">
        <f>SUM(F15:F17)</f>
        <v>208361</v>
      </c>
      <c r="G8" s="16">
        <f t="shared" ref="G8:AA8" si="5">SUM(G15:G17)</f>
        <v>0</v>
      </c>
      <c r="H8" s="16">
        <f t="shared" si="5"/>
        <v>0</v>
      </c>
      <c r="I8" s="16">
        <f t="shared" si="5"/>
        <v>0</v>
      </c>
      <c r="J8" s="16">
        <f t="shared" si="5"/>
        <v>0</v>
      </c>
      <c r="K8" s="16">
        <f t="shared" si="5"/>
        <v>0</v>
      </c>
      <c r="L8" s="16">
        <f t="shared" si="5"/>
        <v>0</v>
      </c>
      <c r="M8" s="16">
        <f t="shared" si="5"/>
        <v>0</v>
      </c>
      <c r="N8" s="16">
        <f t="shared" si="5"/>
        <v>0</v>
      </c>
      <c r="O8" s="16">
        <f t="shared" si="5"/>
        <v>0</v>
      </c>
      <c r="P8" s="16">
        <f t="shared" si="5"/>
        <v>0</v>
      </c>
      <c r="Q8" s="16">
        <f t="shared" si="5"/>
        <v>0</v>
      </c>
      <c r="R8" s="16">
        <f t="shared" si="5"/>
        <v>0</v>
      </c>
      <c r="S8" s="16">
        <f t="shared" si="5"/>
        <v>0</v>
      </c>
      <c r="T8" s="16">
        <f t="shared" si="5"/>
        <v>0</v>
      </c>
      <c r="U8" s="16">
        <f t="shared" si="5"/>
        <v>0</v>
      </c>
      <c r="V8" s="16">
        <f t="shared" si="5"/>
        <v>1499</v>
      </c>
      <c r="W8" s="16">
        <f t="shared" si="5"/>
        <v>1253</v>
      </c>
      <c r="X8" s="16">
        <f t="shared" si="5"/>
        <v>2752</v>
      </c>
      <c r="Y8" s="16">
        <f t="shared" si="5"/>
        <v>1217</v>
      </c>
      <c r="Z8" s="16">
        <f t="shared" si="5"/>
        <v>1046</v>
      </c>
      <c r="AA8" s="16">
        <f t="shared" si="5"/>
        <v>2263</v>
      </c>
      <c r="AB8" s="16">
        <f>SUM(AB15:AB17)</f>
        <v>99405</v>
      </c>
      <c r="AC8" s="16">
        <f>SUM(AC15:AC17)</f>
        <v>108467</v>
      </c>
      <c r="AD8" s="16">
        <f>SUM(AD15:AD17)</f>
        <v>207872</v>
      </c>
      <c r="AE8" s="8"/>
      <c r="AF8" s="8"/>
      <c r="AG8" s="76"/>
      <c r="AH8" s="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V8" s="10"/>
      <c r="AW8" s="10"/>
      <c r="AX8" s="10"/>
      <c r="AY8" s="10"/>
      <c r="AZ8" s="10"/>
      <c r="BA8" s="10"/>
    </row>
    <row r="9" spans="1:53" ht="33.75" customHeight="1" x14ac:dyDescent="0.25">
      <c r="A9" s="81"/>
      <c r="B9" s="45" t="s">
        <v>138</v>
      </c>
      <c r="C9" s="70">
        <v>3</v>
      </c>
      <c r="D9" s="16">
        <f>D10+D14</f>
        <v>58404</v>
      </c>
      <c r="E9" s="16">
        <f t="shared" ref="E9:AD9" si="6">E10+E14</f>
        <v>63295</v>
      </c>
      <c r="F9" s="16">
        <f t="shared" si="6"/>
        <v>121699</v>
      </c>
      <c r="G9" s="16">
        <f t="shared" si="6"/>
        <v>0</v>
      </c>
      <c r="H9" s="16">
        <f t="shared" si="6"/>
        <v>0</v>
      </c>
      <c r="I9" s="16">
        <f t="shared" si="6"/>
        <v>0</v>
      </c>
      <c r="J9" s="16">
        <f t="shared" si="6"/>
        <v>0</v>
      </c>
      <c r="K9" s="16">
        <f t="shared" si="6"/>
        <v>0</v>
      </c>
      <c r="L9" s="16">
        <f t="shared" si="6"/>
        <v>0</v>
      </c>
      <c r="M9" s="16">
        <f t="shared" si="6"/>
        <v>0</v>
      </c>
      <c r="N9" s="16">
        <f t="shared" si="6"/>
        <v>0</v>
      </c>
      <c r="O9" s="16">
        <f t="shared" si="6"/>
        <v>0</v>
      </c>
      <c r="P9" s="16">
        <f t="shared" si="6"/>
        <v>0</v>
      </c>
      <c r="Q9" s="16">
        <f t="shared" si="6"/>
        <v>0</v>
      </c>
      <c r="R9" s="16">
        <f t="shared" si="6"/>
        <v>0</v>
      </c>
      <c r="S9" s="16">
        <f t="shared" si="6"/>
        <v>0</v>
      </c>
      <c r="T9" s="16">
        <f t="shared" si="6"/>
        <v>0</v>
      </c>
      <c r="U9" s="16">
        <f t="shared" si="6"/>
        <v>0</v>
      </c>
      <c r="V9" s="16">
        <f t="shared" si="6"/>
        <v>686</v>
      </c>
      <c r="W9" s="16">
        <f t="shared" si="6"/>
        <v>699</v>
      </c>
      <c r="X9" s="16">
        <f t="shared" si="6"/>
        <v>1385</v>
      </c>
      <c r="Y9" s="16">
        <f t="shared" si="6"/>
        <v>594</v>
      </c>
      <c r="Z9" s="16">
        <f t="shared" si="6"/>
        <v>526</v>
      </c>
      <c r="AA9" s="16">
        <f t="shared" si="6"/>
        <v>1120</v>
      </c>
      <c r="AB9" s="16">
        <f>AB10+AB14</f>
        <v>58312</v>
      </c>
      <c r="AC9" s="16">
        <f t="shared" si="6"/>
        <v>63122</v>
      </c>
      <c r="AD9" s="16">
        <f t="shared" si="6"/>
        <v>121434</v>
      </c>
      <c r="AE9" s="8"/>
      <c r="AF9" s="8"/>
      <c r="AG9" s="76"/>
      <c r="AH9" s="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V9" s="10"/>
      <c r="AW9" s="10"/>
      <c r="AX9" s="10"/>
      <c r="AY9" s="10"/>
      <c r="AZ9" s="10"/>
      <c r="BA9" s="10"/>
    </row>
    <row r="10" spans="1:53" ht="33.75" customHeight="1" x14ac:dyDescent="0.25">
      <c r="A10" s="93" t="s">
        <v>151</v>
      </c>
      <c r="B10" s="44" t="s">
        <v>97</v>
      </c>
      <c r="C10" s="75">
        <v>3</v>
      </c>
      <c r="D10" s="18">
        <f>[1]Sheet1!$P$15</f>
        <v>28498</v>
      </c>
      <c r="E10" s="18">
        <f>[1]Sheet1!$V$15</f>
        <v>30609</v>
      </c>
      <c r="F10" s="18">
        <f>[1]Sheet1!$AB$15</f>
        <v>59107</v>
      </c>
      <c r="G10" s="27">
        <f>[1]Sheet1!$P$19</f>
        <v>0</v>
      </c>
      <c r="H10" s="27">
        <f>[1]Sheet1!$V$19</f>
        <v>0</v>
      </c>
      <c r="I10" s="27">
        <f>[1]Sheet1!$AB$19</f>
        <v>0</v>
      </c>
      <c r="J10" s="27">
        <f>[1]Sheet1!$P$23</f>
        <v>0</v>
      </c>
      <c r="K10" s="27">
        <f>[1]Sheet1!$V$23</f>
        <v>0</v>
      </c>
      <c r="L10" s="27">
        <f>[1]Sheet1!$AB$23</f>
        <v>0</v>
      </c>
      <c r="M10" s="27">
        <f>[1]Sheet1!$P$29</f>
        <v>0</v>
      </c>
      <c r="N10" s="27">
        <f>[1]Sheet1!$V$29</f>
        <v>0</v>
      </c>
      <c r="O10" s="27">
        <f>[1]Sheet1!$AB$29</f>
        <v>0</v>
      </c>
      <c r="P10" s="27"/>
      <c r="Q10" s="27"/>
      <c r="R10" s="27"/>
      <c r="S10" s="27"/>
      <c r="T10" s="27"/>
      <c r="U10" s="27"/>
      <c r="V10" s="27">
        <f>[1]Sheet1!$P$33</f>
        <v>395</v>
      </c>
      <c r="W10" s="27">
        <f>[1]Sheet1!$V$33</f>
        <v>370</v>
      </c>
      <c r="X10" s="27">
        <f>[1]Sheet1!$AB$33</f>
        <v>765</v>
      </c>
      <c r="Y10" s="27">
        <f>[1]Sheet1!$P$37</f>
        <v>292</v>
      </c>
      <c r="Z10" s="27">
        <f>[1]Sheet1!$V$37</f>
        <v>270</v>
      </c>
      <c r="AA10" s="27">
        <f>[1]Sheet1!$AB$37</f>
        <v>562</v>
      </c>
      <c r="AB10" s="82">
        <f>[1]Sheet1!$P$41</f>
        <v>28395</v>
      </c>
      <c r="AC10" s="82">
        <f>[1]Sheet1!$V$41</f>
        <v>30509</v>
      </c>
      <c r="AD10" s="83">
        <f>[1]Sheet1!$AB$41</f>
        <v>58904</v>
      </c>
      <c r="AE10" s="8"/>
      <c r="AF10" s="8"/>
      <c r="AG10" s="76"/>
      <c r="AH10" s="6" t="str">
        <f t="shared" ref="AH10:AH17" si="7">B10</f>
        <v>北区</v>
      </c>
      <c r="AI10" s="36" t="b">
        <f t="shared" ref="AI10:AI18" si="8">D10+E10=F10</f>
        <v>1</v>
      </c>
      <c r="AJ10" s="36" t="b">
        <f t="shared" ref="AJ10:AJ18" si="9">G10+H10=I10</f>
        <v>1</v>
      </c>
      <c r="AK10" s="36" t="b">
        <f t="shared" ref="AK10:AK18" si="10">J10+K10=L10</f>
        <v>1</v>
      </c>
      <c r="AL10" s="36" t="b">
        <f t="shared" ref="AL10:AL18" si="11">M10+N10=O10</f>
        <v>1</v>
      </c>
      <c r="AM10" s="36" t="b">
        <f t="shared" ref="AM10:AM18" si="12">P10+Q10=R10</f>
        <v>1</v>
      </c>
      <c r="AN10" s="36" t="b">
        <f t="shared" ref="AN10:AN18" si="13">S10+T10=U10</f>
        <v>1</v>
      </c>
      <c r="AO10" s="36" t="b">
        <f t="shared" ref="AO10:AO18" si="14">V10+W10=X10</f>
        <v>1</v>
      </c>
      <c r="AP10" s="36" t="b">
        <f t="shared" ref="AP10:AP18" si="15">Y10+Z10=AA10</f>
        <v>1</v>
      </c>
      <c r="AQ10" s="36" t="b">
        <f t="shared" ref="AQ10:AQ18" si="16">AB10+AC10=AD10</f>
        <v>1</v>
      </c>
      <c r="AR10" s="36" t="b">
        <f>D10+G10+J10+M10+P10+S10-V10+Y10=AB10</f>
        <v>1</v>
      </c>
      <c r="AS10" s="36" t="b">
        <f t="shared" ref="AS10:AS18" si="17">E10+H10+K10+N10+Q10+T10-W10+Z10=AC10</f>
        <v>1</v>
      </c>
      <c r="AT10" s="36" t="b">
        <f t="shared" ref="AT10:AT18" si="18">F10+I10+L10+O10+R10+U10-X10+AA10=AD10</f>
        <v>1</v>
      </c>
      <c r="AV10" s="36"/>
      <c r="AW10" s="36"/>
      <c r="AX10" s="36"/>
      <c r="AY10" s="36"/>
      <c r="AZ10" s="36"/>
      <c r="BA10" s="36"/>
    </row>
    <row r="11" spans="1:53" ht="33.75" customHeight="1" x14ac:dyDescent="0.25">
      <c r="A11" s="93" t="s">
        <v>152</v>
      </c>
      <c r="B11" s="44" t="s">
        <v>98</v>
      </c>
      <c r="C11" s="69">
        <v>1</v>
      </c>
      <c r="D11" s="18">
        <f>[2]Sheet1!$P$15</f>
        <v>52883</v>
      </c>
      <c r="E11" s="18">
        <f>[2]Sheet1!$V$15</f>
        <v>58061</v>
      </c>
      <c r="F11" s="18">
        <f>[2]Sheet1!$AB$15</f>
        <v>110944</v>
      </c>
      <c r="G11" s="27">
        <f>[2]Sheet1!$P$19</f>
        <v>0</v>
      </c>
      <c r="H11" s="27">
        <f>[2]Sheet1!$V$19</f>
        <v>0</v>
      </c>
      <c r="I11" s="27">
        <f>[2]Sheet1!$AB$19</f>
        <v>0</v>
      </c>
      <c r="J11" s="27">
        <f>[2]Sheet1!$P$23</f>
        <v>0</v>
      </c>
      <c r="K11" s="27">
        <f>[2]Sheet1!$V$23</f>
        <v>0</v>
      </c>
      <c r="L11" s="27">
        <f>[2]Sheet1!$AB$23</f>
        <v>0</v>
      </c>
      <c r="M11" s="27">
        <f>[2]Sheet1!$P$29</f>
        <v>0</v>
      </c>
      <c r="N11" s="27">
        <f>[2]Sheet1!$V$29</f>
        <v>0</v>
      </c>
      <c r="O11" s="27">
        <f>[2]Sheet1!$AB$29</f>
        <v>0</v>
      </c>
      <c r="P11" s="27"/>
      <c r="Q11" s="27"/>
      <c r="R11" s="27"/>
      <c r="S11" s="27"/>
      <c r="T11" s="27"/>
      <c r="U11" s="27"/>
      <c r="V11" s="27">
        <f>[2]Sheet1!$P$33</f>
        <v>775</v>
      </c>
      <c r="W11" s="27">
        <f>[2]Sheet1!$V$33</f>
        <v>654</v>
      </c>
      <c r="X11" s="27">
        <f>[2]Sheet1!$AB$33</f>
        <v>1429</v>
      </c>
      <c r="Y11" s="27">
        <f>[2]Sheet1!$P$37</f>
        <v>648</v>
      </c>
      <c r="Z11" s="27">
        <f>[2]Sheet1!$V$37</f>
        <v>553</v>
      </c>
      <c r="AA11" s="27">
        <f>[2]Sheet1!$AB$37</f>
        <v>1201</v>
      </c>
      <c r="AB11" s="82">
        <f>[2]Sheet1!$P$41</f>
        <v>52756</v>
      </c>
      <c r="AC11" s="82">
        <f>[2]Sheet1!$V$41</f>
        <v>57960</v>
      </c>
      <c r="AD11" s="83">
        <f>[2]Sheet1!$AB$41</f>
        <v>110716</v>
      </c>
      <c r="AE11" s="8"/>
      <c r="AF11" s="8"/>
      <c r="AG11" s="76"/>
      <c r="AH11" s="6" t="str">
        <f t="shared" si="7"/>
        <v>東区</v>
      </c>
      <c r="AI11" s="36" t="b">
        <f t="shared" si="8"/>
        <v>1</v>
      </c>
      <c r="AJ11" s="36" t="b">
        <f t="shared" si="9"/>
        <v>1</v>
      </c>
      <c r="AK11" s="36" t="b">
        <f t="shared" si="10"/>
        <v>1</v>
      </c>
      <c r="AL11" s="36" t="b">
        <f t="shared" si="11"/>
        <v>1</v>
      </c>
      <c r="AM11" s="36" t="b">
        <f t="shared" si="12"/>
        <v>1</v>
      </c>
      <c r="AN11" s="36" t="b">
        <f t="shared" si="13"/>
        <v>1</v>
      </c>
      <c r="AO11" s="36" t="b">
        <f t="shared" si="14"/>
        <v>1</v>
      </c>
      <c r="AP11" s="36" t="b">
        <f t="shared" si="15"/>
        <v>1</v>
      </c>
      <c r="AQ11" s="36" t="b">
        <f t="shared" si="16"/>
        <v>1</v>
      </c>
      <c r="AR11" s="36" t="b">
        <f t="shared" ref="AR11:AR18" si="19">D11+G11+J11+M11+P11+S11-V11+Y11=AB11</f>
        <v>1</v>
      </c>
      <c r="AS11" s="36" t="b">
        <f t="shared" si="17"/>
        <v>1</v>
      </c>
      <c r="AT11" s="36" t="b">
        <f t="shared" si="18"/>
        <v>1</v>
      </c>
      <c r="AV11" s="36"/>
      <c r="AW11" s="36"/>
      <c r="AX11" s="36"/>
      <c r="AY11" s="36"/>
      <c r="AZ11" s="36"/>
      <c r="BA11" s="36"/>
    </row>
    <row r="12" spans="1:53" ht="33.75" customHeight="1" x14ac:dyDescent="0.25">
      <c r="A12" s="93" t="s">
        <v>153</v>
      </c>
      <c r="B12" s="44" t="s">
        <v>99</v>
      </c>
      <c r="C12" s="69">
        <v>1</v>
      </c>
      <c r="D12" s="18">
        <f>[3]Sheet1!$P$15</f>
        <v>68690</v>
      </c>
      <c r="E12" s="18">
        <f>[3]Sheet1!$V$15</f>
        <v>78472</v>
      </c>
      <c r="F12" s="18">
        <f>[3]Sheet1!$AB$15</f>
        <v>147162</v>
      </c>
      <c r="G12" s="27">
        <f>[3]Sheet1!$P$19</f>
        <v>0</v>
      </c>
      <c r="H12" s="27">
        <f>[3]Sheet1!$V$19</f>
        <v>0</v>
      </c>
      <c r="I12" s="27">
        <f>[3]Sheet1!$AB$19</f>
        <v>0</v>
      </c>
      <c r="J12" s="27">
        <f>[3]Sheet1!$P$23</f>
        <v>0</v>
      </c>
      <c r="K12" s="27">
        <f>[3]Sheet1!$V$23</f>
        <v>0</v>
      </c>
      <c r="L12" s="27">
        <f>[3]Sheet1!$AB$23</f>
        <v>0</v>
      </c>
      <c r="M12" s="27">
        <f>[3]Sheet1!$P$29</f>
        <v>0</v>
      </c>
      <c r="N12" s="27">
        <f>[3]Sheet1!$V$29</f>
        <v>0</v>
      </c>
      <c r="O12" s="27">
        <f>[3]Sheet1!$AB$29</f>
        <v>0</v>
      </c>
      <c r="P12" s="27"/>
      <c r="Q12" s="27"/>
      <c r="R12" s="27"/>
      <c r="S12" s="27"/>
      <c r="T12" s="27"/>
      <c r="U12" s="27"/>
      <c r="V12" s="27">
        <f>[3]Sheet1!$P$33</f>
        <v>1874</v>
      </c>
      <c r="W12" s="27">
        <f>[3]Sheet1!$V$33</f>
        <v>1461</v>
      </c>
      <c r="X12" s="27">
        <f>[3]Sheet1!$AB$33</f>
        <v>3335</v>
      </c>
      <c r="Y12" s="27">
        <f>[3]Sheet1!$P$37</f>
        <v>1793</v>
      </c>
      <c r="Z12" s="27">
        <f>[3]Sheet1!$V$37</f>
        <v>1461</v>
      </c>
      <c r="AA12" s="27">
        <f>[3]Sheet1!$AB$37</f>
        <v>3254</v>
      </c>
      <c r="AB12" s="82">
        <f>[3]Sheet1!$P$41</f>
        <v>68609</v>
      </c>
      <c r="AC12" s="82">
        <f>[3]Sheet1!$V$41</f>
        <v>78472</v>
      </c>
      <c r="AD12" s="83">
        <f>[3]Sheet1!$AB$41</f>
        <v>147081</v>
      </c>
      <c r="AE12" s="8"/>
      <c r="AF12" s="8"/>
      <c r="AG12" s="76"/>
      <c r="AH12" s="6" t="str">
        <f t="shared" si="7"/>
        <v>中央区</v>
      </c>
      <c r="AI12" s="36" t="b">
        <f t="shared" si="8"/>
        <v>1</v>
      </c>
      <c r="AJ12" s="36" t="b">
        <f t="shared" si="9"/>
        <v>1</v>
      </c>
      <c r="AK12" s="36" t="b">
        <f t="shared" si="10"/>
        <v>1</v>
      </c>
      <c r="AL12" s="36" t="b">
        <f t="shared" si="11"/>
        <v>1</v>
      </c>
      <c r="AM12" s="36" t="b">
        <f t="shared" si="12"/>
        <v>1</v>
      </c>
      <c r="AN12" s="36" t="b">
        <f t="shared" si="13"/>
        <v>1</v>
      </c>
      <c r="AO12" s="36" t="b">
        <f t="shared" si="14"/>
        <v>1</v>
      </c>
      <c r="AP12" s="36" t="b">
        <f t="shared" si="15"/>
        <v>1</v>
      </c>
      <c r="AQ12" s="36" t="b">
        <f t="shared" si="16"/>
        <v>1</v>
      </c>
      <c r="AR12" s="36" t="b">
        <f t="shared" si="19"/>
        <v>1</v>
      </c>
      <c r="AS12" s="36" t="b">
        <f t="shared" si="17"/>
        <v>1</v>
      </c>
      <c r="AT12" s="36" t="b">
        <f t="shared" si="18"/>
        <v>1</v>
      </c>
      <c r="AV12" s="36"/>
      <c r="AW12" s="36"/>
      <c r="AX12" s="36"/>
      <c r="AY12" s="36"/>
      <c r="AZ12" s="36"/>
      <c r="BA12" s="36"/>
    </row>
    <row r="13" spans="1:53" ht="33.75" customHeight="1" x14ac:dyDescent="0.25">
      <c r="A13" s="93" t="s">
        <v>154</v>
      </c>
      <c r="B13" s="44" t="s">
        <v>110</v>
      </c>
      <c r="C13" s="69">
        <v>1</v>
      </c>
      <c r="D13" s="18">
        <f>[4]Sheet1!$P$15</f>
        <v>27227</v>
      </c>
      <c r="E13" s="18">
        <f>[4]Sheet1!$V$15</f>
        <v>29382</v>
      </c>
      <c r="F13" s="18">
        <f>[4]Sheet1!$AB$15</f>
        <v>56609</v>
      </c>
      <c r="G13" s="27">
        <f>[4]Sheet1!$P$19</f>
        <v>0</v>
      </c>
      <c r="H13" s="27">
        <f>[4]Sheet1!$V$19</f>
        <v>0</v>
      </c>
      <c r="I13" s="27">
        <f>[4]Sheet1!$AB$19</f>
        <v>0</v>
      </c>
      <c r="J13" s="27">
        <f>[4]Sheet1!$P$23</f>
        <v>0</v>
      </c>
      <c r="K13" s="27">
        <f>[4]Sheet1!$V$23</f>
        <v>0</v>
      </c>
      <c r="L13" s="27">
        <f>[4]Sheet1!$AB$23</f>
        <v>0</v>
      </c>
      <c r="M13" s="27">
        <f>[4]Sheet1!$P$29</f>
        <v>0</v>
      </c>
      <c r="N13" s="27">
        <f>[4]Sheet1!$V$29</f>
        <v>0</v>
      </c>
      <c r="O13" s="27">
        <f>[4]Sheet1!$AB$29</f>
        <v>0</v>
      </c>
      <c r="P13" s="27"/>
      <c r="Q13" s="27"/>
      <c r="R13" s="27"/>
      <c r="S13" s="27"/>
      <c r="T13" s="27"/>
      <c r="U13" s="27"/>
      <c r="V13" s="27">
        <f>[4]Sheet1!$P$33</f>
        <v>293</v>
      </c>
      <c r="W13" s="27">
        <f>[4]Sheet1!$V$33</f>
        <v>275</v>
      </c>
      <c r="X13" s="27">
        <f>[4]Sheet1!$AB$33</f>
        <v>568</v>
      </c>
      <c r="Y13" s="27">
        <f>[4]Sheet1!$P$37</f>
        <v>266</v>
      </c>
      <c r="Z13" s="27">
        <f>[4]Sheet1!$V$37</f>
        <v>273</v>
      </c>
      <c r="AA13" s="27">
        <f>[4]Sheet1!$AB$37</f>
        <v>539</v>
      </c>
      <c r="AB13" s="82">
        <f>[4]Sheet1!$P$41</f>
        <v>27200</v>
      </c>
      <c r="AC13" s="82">
        <f>[4]Sheet1!$V$41</f>
        <v>29380</v>
      </c>
      <c r="AD13" s="83">
        <f>[4]Sheet1!$AB$41</f>
        <v>56580</v>
      </c>
      <c r="AE13" s="8"/>
      <c r="AF13" s="8"/>
      <c r="AG13" s="76"/>
      <c r="AH13" s="6" t="str">
        <f t="shared" si="7"/>
        <v>江南区</v>
      </c>
      <c r="AI13" s="36" t="b">
        <f t="shared" si="8"/>
        <v>1</v>
      </c>
      <c r="AJ13" s="36" t="b">
        <f t="shared" si="9"/>
        <v>1</v>
      </c>
      <c r="AK13" s="36" t="b">
        <f t="shared" si="10"/>
        <v>1</v>
      </c>
      <c r="AL13" s="36" t="b">
        <f t="shared" si="11"/>
        <v>1</v>
      </c>
      <c r="AM13" s="36" t="b">
        <f t="shared" si="12"/>
        <v>1</v>
      </c>
      <c r="AN13" s="36" t="b">
        <f t="shared" si="13"/>
        <v>1</v>
      </c>
      <c r="AO13" s="36" t="b">
        <f t="shared" si="14"/>
        <v>1</v>
      </c>
      <c r="AP13" s="36" t="b">
        <f t="shared" si="15"/>
        <v>1</v>
      </c>
      <c r="AQ13" s="36" t="b">
        <f t="shared" si="16"/>
        <v>1</v>
      </c>
      <c r="AR13" s="36" t="b">
        <f t="shared" si="19"/>
        <v>1</v>
      </c>
      <c r="AS13" s="36" t="b">
        <f t="shared" si="17"/>
        <v>1</v>
      </c>
      <c r="AT13" s="36" t="b">
        <f t="shared" si="18"/>
        <v>1</v>
      </c>
      <c r="AV13" s="36"/>
      <c r="AW13" s="36"/>
      <c r="AX13" s="36"/>
      <c r="AY13" s="36"/>
      <c r="AZ13" s="36"/>
      <c r="BA13" s="36"/>
    </row>
    <row r="14" spans="1:53" ht="33.75" customHeight="1" x14ac:dyDescent="0.25">
      <c r="A14" s="93" t="s">
        <v>155</v>
      </c>
      <c r="B14" s="44" t="s">
        <v>100</v>
      </c>
      <c r="C14" s="69">
        <v>3</v>
      </c>
      <c r="D14" s="18">
        <f>[5]Sheet1!$P$15</f>
        <v>29906</v>
      </c>
      <c r="E14" s="18">
        <f>[5]Sheet1!$V$15</f>
        <v>32686</v>
      </c>
      <c r="F14" s="18">
        <f>[5]Sheet1!$AB$15</f>
        <v>62592</v>
      </c>
      <c r="G14" s="27">
        <f>[5]Sheet1!$P$19</f>
        <v>0</v>
      </c>
      <c r="H14" s="27">
        <f>[5]Sheet1!$V$19</f>
        <v>0</v>
      </c>
      <c r="I14" s="27">
        <f>[5]Sheet1!$AB$19</f>
        <v>0</v>
      </c>
      <c r="J14" s="27">
        <f>[5]Sheet1!$P$23</f>
        <v>0</v>
      </c>
      <c r="K14" s="27">
        <f>[5]Sheet1!$V$23</f>
        <v>0</v>
      </c>
      <c r="L14" s="27">
        <f>[5]Sheet1!$AB$23</f>
        <v>0</v>
      </c>
      <c r="M14" s="27">
        <f>[5]Sheet1!$P$29</f>
        <v>0</v>
      </c>
      <c r="N14" s="27">
        <f>[5]Sheet1!$V$29</f>
        <v>0</v>
      </c>
      <c r="O14" s="27">
        <f>[5]Sheet1!$AB$29</f>
        <v>0</v>
      </c>
      <c r="P14" s="27"/>
      <c r="Q14" s="27"/>
      <c r="R14" s="27"/>
      <c r="S14" s="27"/>
      <c r="T14" s="27"/>
      <c r="U14" s="27"/>
      <c r="V14" s="27">
        <f>[5]Sheet1!$P$33</f>
        <v>291</v>
      </c>
      <c r="W14" s="27">
        <f>[5]Sheet1!$V$33</f>
        <v>329</v>
      </c>
      <c r="X14" s="27">
        <f>[5]Sheet1!$AB$33</f>
        <v>620</v>
      </c>
      <c r="Y14" s="27">
        <f>[5]Sheet1!$P$37</f>
        <v>302</v>
      </c>
      <c r="Z14" s="27">
        <f>[5]Sheet1!$V$37</f>
        <v>256</v>
      </c>
      <c r="AA14" s="27">
        <f>[5]Sheet1!$AB$37</f>
        <v>558</v>
      </c>
      <c r="AB14" s="82">
        <f>[5]Sheet1!$P$41</f>
        <v>29917</v>
      </c>
      <c r="AC14" s="82">
        <f>[5]Sheet1!$V$41</f>
        <v>32613</v>
      </c>
      <c r="AD14" s="83">
        <f>[5]Sheet1!$AB$41</f>
        <v>62530</v>
      </c>
      <c r="AE14" s="8"/>
      <c r="AF14" s="8"/>
      <c r="AG14" s="76"/>
      <c r="AH14" s="6" t="str">
        <f t="shared" si="7"/>
        <v>秋葉区</v>
      </c>
      <c r="AI14" s="36" t="b">
        <f t="shared" si="8"/>
        <v>1</v>
      </c>
      <c r="AJ14" s="36" t="b">
        <f t="shared" si="9"/>
        <v>1</v>
      </c>
      <c r="AK14" s="36" t="b">
        <f t="shared" si="10"/>
        <v>1</v>
      </c>
      <c r="AL14" s="36" t="b">
        <f t="shared" si="11"/>
        <v>1</v>
      </c>
      <c r="AM14" s="36" t="b">
        <f t="shared" si="12"/>
        <v>1</v>
      </c>
      <c r="AN14" s="36" t="b">
        <f t="shared" si="13"/>
        <v>1</v>
      </c>
      <c r="AO14" s="36" t="b">
        <f t="shared" si="14"/>
        <v>1</v>
      </c>
      <c r="AP14" s="36" t="b">
        <f t="shared" si="15"/>
        <v>1</v>
      </c>
      <c r="AQ14" s="36" t="b">
        <f t="shared" si="16"/>
        <v>1</v>
      </c>
      <c r="AR14" s="36" t="b">
        <f t="shared" si="19"/>
        <v>1</v>
      </c>
      <c r="AS14" s="36" t="b">
        <f t="shared" si="17"/>
        <v>1</v>
      </c>
      <c r="AT14" s="36" t="b">
        <f t="shared" si="18"/>
        <v>1</v>
      </c>
      <c r="AV14" s="36"/>
      <c r="AW14" s="36"/>
      <c r="AX14" s="36"/>
      <c r="AY14" s="36"/>
      <c r="AZ14" s="36"/>
      <c r="BA14" s="36"/>
    </row>
    <row r="15" spans="1:53" ht="33.75" customHeight="1" x14ac:dyDescent="0.25">
      <c r="A15" s="93" t="s">
        <v>156</v>
      </c>
      <c r="B15" s="44" t="s">
        <v>147</v>
      </c>
      <c r="C15" s="69">
        <v>2</v>
      </c>
      <c r="D15" s="18">
        <f>[6]Sheet1!$P$15</f>
        <v>17372</v>
      </c>
      <c r="E15" s="18">
        <f>[6]Sheet1!$V$15</f>
        <v>18260</v>
      </c>
      <c r="F15" s="18">
        <f>[6]Sheet1!$AB$15</f>
        <v>35632</v>
      </c>
      <c r="G15" s="27">
        <f>[6]Sheet1!$P$19</f>
        <v>0</v>
      </c>
      <c r="H15" s="27">
        <f>[6]Sheet1!$V$19</f>
        <v>0</v>
      </c>
      <c r="I15" s="27">
        <f>[6]Sheet1!$AB$19</f>
        <v>0</v>
      </c>
      <c r="J15" s="27">
        <f>[6]Sheet1!$P$23</f>
        <v>0</v>
      </c>
      <c r="K15" s="27">
        <f>[6]Sheet1!$V$23</f>
        <v>0</v>
      </c>
      <c r="L15" s="27">
        <f>[6]Sheet1!$AB$23</f>
        <v>0</v>
      </c>
      <c r="M15" s="27">
        <f>[6]Sheet1!$P$29</f>
        <v>0</v>
      </c>
      <c r="N15" s="27">
        <f>[6]Sheet1!$V$29</f>
        <v>0</v>
      </c>
      <c r="O15" s="27">
        <f>[6]Sheet1!$AB$29</f>
        <v>0</v>
      </c>
      <c r="P15" s="27"/>
      <c r="Q15" s="27"/>
      <c r="R15" s="27"/>
      <c r="S15" s="27"/>
      <c r="T15" s="27"/>
      <c r="U15" s="27"/>
      <c r="V15" s="27">
        <f>[6]Sheet1!$P$33</f>
        <v>212</v>
      </c>
      <c r="W15" s="27">
        <f>[6]Sheet1!$V$33</f>
        <v>173</v>
      </c>
      <c r="X15" s="27">
        <f>[6]Sheet1!$AB$33</f>
        <v>385</v>
      </c>
      <c r="Y15" s="27">
        <f>[6]Sheet1!$P$37</f>
        <v>117</v>
      </c>
      <c r="Z15" s="27">
        <f>[6]Sheet1!$V$37</f>
        <v>128</v>
      </c>
      <c r="AA15" s="27">
        <f>[6]Sheet1!$AB$37</f>
        <v>245</v>
      </c>
      <c r="AB15" s="82">
        <f>[6]Sheet1!$P$41</f>
        <v>17277</v>
      </c>
      <c r="AC15" s="82">
        <f>[6]Sheet1!$V$41</f>
        <v>18215</v>
      </c>
      <c r="AD15" s="83">
        <f>[6]Sheet1!$AB$41</f>
        <v>35492</v>
      </c>
      <c r="AE15" s="8"/>
      <c r="AF15" s="8"/>
      <c r="AG15" s="76"/>
      <c r="AH15" s="6" t="str">
        <f t="shared" si="7"/>
        <v>南区</v>
      </c>
      <c r="AI15" s="36" t="b">
        <f t="shared" si="8"/>
        <v>1</v>
      </c>
      <c r="AJ15" s="36" t="b">
        <f t="shared" si="9"/>
        <v>1</v>
      </c>
      <c r="AK15" s="36" t="b">
        <f t="shared" si="10"/>
        <v>1</v>
      </c>
      <c r="AL15" s="36" t="b">
        <f t="shared" si="11"/>
        <v>1</v>
      </c>
      <c r="AM15" s="36" t="b">
        <f t="shared" si="12"/>
        <v>1</v>
      </c>
      <c r="AN15" s="36" t="b">
        <f t="shared" si="13"/>
        <v>1</v>
      </c>
      <c r="AO15" s="36" t="b">
        <f t="shared" si="14"/>
        <v>1</v>
      </c>
      <c r="AP15" s="36" t="b">
        <f t="shared" si="15"/>
        <v>1</v>
      </c>
      <c r="AQ15" s="36" t="b">
        <f t="shared" si="16"/>
        <v>1</v>
      </c>
      <c r="AR15" s="36" t="b">
        <f t="shared" si="19"/>
        <v>1</v>
      </c>
      <c r="AS15" s="36" t="b">
        <f t="shared" si="17"/>
        <v>1</v>
      </c>
      <c r="AT15" s="36" t="b">
        <f t="shared" si="18"/>
        <v>1</v>
      </c>
      <c r="AV15" s="36"/>
      <c r="AW15" s="36"/>
      <c r="AX15" s="36"/>
      <c r="AY15" s="36"/>
      <c r="AZ15" s="36"/>
      <c r="BA15" s="36"/>
    </row>
    <row r="16" spans="1:53" ht="33.75" customHeight="1" x14ac:dyDescent="0.25">
      <c r="A16" s="93" t="s">
        <v>157</v>
      </c>
      <c r="B16" s="44" t="s">
        <v>101</v>
      </c>
      <c r="C16" s="69">
        <v>2</v>
      </c>
      <c r="D16" s="18">
        <f>[7]Sheet1!$P$15</f>
        <v>60740</v>
      </c>
      <c r="E16" s="18">
        <f>[7]Sheet1!$V$15</f>
        <v>67055</v>
      </c>
      <c r="F16" s="18">
        <f>[7]Sheet1!$AB$15</f>
        <v>127795</v>
      </c>
      <c r="G16" s="27">
        <f>[7]Sheet1!$P$19</f>
        <v>0</v>
      </c>
      <c r="H16" s="27">
        <f>[7]Sheet1!$V$19</f>
        <v>0</v>
      </c>
      <c r="I16" s="27">
        <f>[7]Sheet1!$AB$19</f>
        <v>0</v>
      </c>
      <c r="J16" s="27">
        <f>[7]Sheet1!$P$23</f>
        <v>0</v>
      </c>
      <c r="K16" s="27">
        <f>[7]Sheet1!$V$23</f>
        <v>0</v>
      </c>
      <c r="L16" s="27">
        <f>[7]Sheet1!$AB$23</f>
        <v>0</v>
      </c>
      <c r="M16" s="27">
        <f>[7]Sheet1!$P$29</f>
        <v>0</v>
      </c>
      <c r="N16" s="27">
        <f>[7]Sheet1!$V$29</f>
        <v>0</v>
      </c>
      <c r="O16" s="27">
        <f>[7]Sheet1!$AB$29</f>
        <v>0</v>
      </c>
      <c r="P16" s="27"/>
      <c r="Q16" s="27"/>
      <c r="R16" s="27"/>
      <c r="S16" s="27"/>
      <c r="T16" s="27"/>
      <c r="U16" s="27"/>
      <c r="V16" s="27">
        <f>[7]Sheet1!$P$33</f>
        <v>1027</v>
      </c>
      <c r="W16" s="27">
        <f>[7]Sheet1!$V$33</f>
        <v>846</v>
      </c>
      <c r="X16" s="27">
        <f>[7]Sheet1!$AB$33</f>
        <v>1873</v>
      </c>
      <c r="Y16" s="27">
        <f>[7]Sheet1!$P$37</f>
        <v>930</v>
      </c>
      <c r="Z16" s="27">
        <f>[7]Sheet1!$V$37</f>
        <v>771</v>
      </c>
      <c r="AA16" s="27">
        <f>[7]Sheet1!$AB$37</f>
        <v>1701</v>
      </c>
      <c r="AB16" s="82">
        <f>[7]Sheet1!$P$41</f>
        <v>60643</v>
      </c>
      <c r="AC16" s="82">
        <f>[7]Sheet1!$V$41</f>
        <v>66980</v>
      </c>
      <c r="AD16" s="83">
        <f>[7]Sheet1!$AB$41</f>
        <v>127623</v>
      </c>
      <c r="AE16" s="8"/>
      <c r="AF16" s="8"/>
      <c r="AG16" s="76"/>
      <c r="AH16" s="6" t="str">
        <f t="shared" si="7"/>
        <v>西区</v>
      </c>
      <c r="AI16" s="36" t="b">
        <f t="shared" si="8"/>
        <v>1</v>
      </c>
      <c r="AJ16" s="36" t="b">
        <f t="shared" si="9"/>
        <v>1</v>
      </c>
      <c r="AK16" s="36" t="b">
        <f t="shared" si="10"/>
        <v>1</v>
      </c>
      <c r="AL16" s="36" t="b">
        <f t="shared" si="11"/>
        <v>1</v>
      </c>
      <c r="AM16" s="36" t="b">
        <f t="shared" si="12"/>
        <v>1</v>
      </c>
      <c r="AN16" s="36" t="b">
        <f t="shared" si="13"/>
        <v>1</v>
      </c>
      <c r="AO16" s="36" t="b">
        <f t="shared" si="14"/>
        <v>1</v>
      </c>
      <c r="AP16" s="36" t="b">
        <f t="shared" si="15"/>
        <v>1</v>
      </c>
      <c r="AQ16" s="36" t="b">
        <f t="shared" si="16"/>
        <v>1</v>
      </c>
      <c r="AR16" s="36" t="b">
        <f t="shared" si="19"/>
        <v>1</v>
      </c>
      <c r="AS16" s="36" t="b">
        <f t="shared" si="17"/>
        <v>1</v>
      </c>
      <c r="AT16" s="36" t="b">
        <f t="shared" si="18"/>
        <v>1</v>
      </c>
      <c r="AV16" s="36"/>
      <c r="AW16" s="36"/>
      <c r="AX16" s="36"/>
      <c r="AY16" s="36"/>
      <c r="AZ16" s="36"/>
      <c r="BA16" s="36"/>
    </row>
    <row r="17" spans="1:53" ht="33.75" customHeight="1" x14ac:dyDescent="0.25">
      <c r="A17" s="93" t="s">
        <v>158</v>
      </c>
      <c r="B17" s="44" t="s">
        <v>102</v>
      </c>
      <c r="C17" s="69">
        <v>2</v>
      </c>
      <c r="D17" s="18">
        <f>[8]Sheet1!$P$15</f>
        <v>21575</v>
      </c>
      <c r="E17" s="18">
        <f>[8]Sheet1!$V$15</f>
        <v>23359</v>
      </c>
      <c r="F17" s="18">
        <f>[8]Sheet1!$AB$15</f>
        <v>44934</v>
      </c>
      <c r="G17" s="27">
        <f>[8]Sheet1!$P$19</f>
        <v>0</v>
      </c>
      <c r="H17" s="27">
        <f>[8]Sheet1!$V$19</f>
        <v>0</v>
      </c>
      <c r="I17" s="27">
        <f>[8]Sheet1!$AB$19</f>
        <v>0</v>
      </c>
      <c r="J17" s="27">
        <f>[8]Sheet1!$P$23</f>
        <v>0</v>
      </c>
      <c r="K17" s="27">
        <f>[8]Sheet1!$V$23</f>
        <v>0</v>
      </c>
      <c r="L17" s="27">
        <f>[8]Sheet1!$AB$23</f>
        <v>0</v>
      </c>
      <c r="M17" s="27">
        <f>[8]Sheet1!$P$29</f>
        <v>0</v>
      </c>
      <c r="N17" s="27">
        <f>[8]Sheet1!$V$29</f>
        <v>0</v>
      </c>
      <c r="O17" s="27">
        <f>[8]Sheet1!$AB$29</f>
        <v>0</v>
      </c>
      <c r="P17" s="27"/>
      <c r="Q17" s="27"/>
      <c r="R17" s="27"/>
      <c r="S17" s="27"/>
      <c r="T17" s="27"/>
      <c r="U17" s="27"/>
      <c r="V17" s="27">
        <f>[8]Sheet1!$P$33</f>
        <v>260</v>
      </c>
      <c r="W17" s="27">
        <f>[8]Sheet1!$V$33</f>
        <v>234</v>
      </c>
      <c r="X17" s="27">
        <f>[8]Sheet1!$AB$33</f>
        <v>494</v>
      </c>
      <c r="Y17" s="27">
        <f>[8]Sheet1!$P$37</f>
        <v>170</v>
      </c>
      <c r="Z17" s="27">
        <f>[8]Sheet1!$V$37</f>
        <v>147</v>
      </c>
      <c r="AA17" s="27">
        <f>[8]Sheet1!$AB$37</f>
        <v>317</v>
      </c>
      <c r="AB17" s="82">
        <f>[8]Sheet1!$P$41</f>
        <v>21485</v>
      </c>
      <c r="AC17" s="82">
        <f>[8]Sheet1!$V$41</f>
        <v>23272</v>
      </c>
      <c r="AD17" s="83">
        <f>[8]Sheet1!$AB$41</f>
        <v>44757</v>
      </c>
      <c r="AE17" s="8"/>
      <c r="AF17" s="8"/>
      <c r="AG17" s="76"/>
      <c r="AH17" s="6" t="str">
        <f t="shared" si="7"/>
        <v>西蒲区</v>
      </c>
      <c r="AI17" s="36" t="b">
        <f t="shared" si="8"/>
        <v>1</v>
      </c>
      <c r="AJ17" s="36" t="b">
        <f t="shared" si="9"/>
        <v>1</v>
      </c>
      <c r="AK17" s="36" t="b">
        <f t="shared" si="10"/>
        <v>1</v>
      </c>
      <c r="AL17" s="36" t="b">
        <f t="shared" si="11"/>
        <v>1</v>
      </c>
      <c r="AM17" s="36" t="b">
        <f t="shared" si="12"/>
        <v>1</v>
      </c>
      <c r="AN17" s="36" t="b">
        <f t="shared" si="13"/>
        <v>1</v>
      </c>
      <c r="AO17" s="36" t="b">
        <f t="shared" si="14"/>
        <v>1</v>
      </c>
      <c r="AP17" s="36" t="b">
        <f t="shared" si="15"/>
        <v>1</v>
      </c>
      <c r="AQ17" s="36" t="b">
        <f t="shared" si="16"/>
        <v>1</v>
      </c>
      <c r="AR17" s="36" t="b">
        <f t="shared" si="19"/>
        <v>1</v>
      </c>
      <c r="AS17" s="36" t="b">
        <f t="shared" si="17"/>
        <v>1</v>
      </c>
      <c r="AT17" s="36" t="b">
        <f t="shared" si="18"/>
        <v>1</v>
      </c>
      <c r="AV17" s="36"/>
      <c r="AW17" s="36"/>
      <c r="AX17" s="36"/>
      <c r="AY17" s="36"/>
      <c r="AZ17" s="36"/>
      <c r="BA17" s="36"/>
    </row>
    <row r="18" spans="1:53" ht="33.75" customHeight="1" x14ac:dyDescent="0.25">
      <c r="A18" s="50">
        <v>2</v>
      </c>
      <c r="B18" s="46" t="s">
        <v>62</v>
      </c>
      <c r="C18" s="70">
        <v>4</v>
      </c>
      <c r="D18" s="18">
        <f>[9]Sheet1!$P$15</f>
        <v>104894</v>
      </c>
      <c r="E18" s="18">
        <f>[9]Sheet1!$V$15</f>
        <v>110144</v>
      </c>
      <c r="F18" s="18">
        <f>[9]Sheet1!$AB$15</f>
        <v>215038</v>
      </c>
      <c r="G18" s="18">
        <f>[9]Sheet1!$P$19</f>
        <v>0</v>
      </c>
      <c r="H18" s="18">
        <f>[9]Sheet1!$V$19</f>
        <v>0</v>
      </c>
      <c r="I18" s="18">
        <f>[9]Sheet1!$AB$19</f>
        <v>0</v>
      </c>
      <c r="J18" s="18">
        <f>[9]Sheet1!$P$23</f>
        <v>0</v>
      </c>
      <c r="K18" s="18">
        <f>[9]Sheet1!$V$23</f>
        <v>0</v>
      </c>
      <c r="L18" s="18">
        <f>[9]Sheet1!$AB$23</f>
        <v>0</v>
      </c>
      <c r="M18" s="18">
        <f>[9]Sheet1!$P$29</f>
        <v>0</v>
      </c>
      <c r="N18" s="18">
        <f>[9]Sheet1!$V$29</f>
        <v>0</v>
      </c>
      <c r="O18" s="18">
        <f>[9]Sheet1!$AB$29</f>
        <v>0</v>
      </c>
      <c r="P18" s="18"/>
      <c r="Q18" s="18"/>
      <c r="R18" s="18"/>
      <c r="S18" s="18"/>
      <c r="T18" s="18"/>
      <c r="U18" s="18"/>
      <c r="V18" s="18">
        <f>[9]Sheet1!$P$33</f>
        <v>1750</v>
      </c>
      <c r="W18" s="18">
        <f>[9]Sheet1!$V$33</f>
        <v>1617</v>
      </c>
      <c r="X18" s="18">
        <f>[9]Sheet1!$AB$33</f>
        <v>3367</v>
      </c>
      <c r="Y18" s="18">
        <f>[9]Sheet1!$P$37</f>
        <v>1501</v>
      </c>
      <c r="Z18" s="18">
        <f>[9]Sheet1!$V$37</f>
        <v>1166</v>
      </c>
      <c r="AA18" s="18">
        <f>[9]Sheet1!$AB$37</f>
        <v>2667</v>
      </c>
      <c r="AB18" s="82">
        <f>[9]Sheet1!$P$41</f>
        <v>104645</v>
      </c>
      <c r="AC18" s="82">
        <f>[9]Sheet1!$V$41</f>
        <v>109693</v>
      </c>
      <c r="AD18" s="82">
        <f>[9]Sheet1!$AB$41</f>
        <v>214338</v>
      </c>
      <c r="AE18" s="8"/>
      <c r="AF18" s="8"/>
      <c r="AG18" s="5"/>
      <c r="AH18" s="1" t="s">
        <v>62</v>
      </c>
      <c r="AI18" s="36" t="b">
        <f t="shared" si="8"/>
        <v>1</v>
      </c>
      <c r="AJ18" s="36" t="b">
        <f t="shared" si="9"/>
        <v>1</v>
      </c>
      <c r="AK18" s="36" t="b">
        <f t="shared" si="10"/>
        <v>1</v>
      </c>
      <c r="AL18" s="36" t="b">
        <f t="shared" si="11"/>
        <v>1</v>
      </c>
      <c r="AM18" s="36" t="b">
        <f t="shared" si="12"/>
        <v>1</v>
      </c>
      <c r="AN18" s="36" t="b">
        <f t="shared" si="13"/>
        <v>1</v>
      </c>
      <c r="AO18" s="36" t="b">
        <f t="shared" si="14"/>
        <v>1</v>
      </c>
      <c r="AP18" s="36" t="b">
        <f t="shared" si="15"/>
        <v>1</v>
      </c>
      <c r="AQ18" s="36" t="b">
        <f t="shared" si="16"/>
        <v>1</v>
      </c>
      <c r="AR18" s="36" t="b">
        <f t="shared" si="19"/>
        <v>1</v>
      </c>
      <c r="AS18" s="36" t="b">
        <f t="shared" si="17"/>
        <v>1</v>
      </c>
      <c r="AT18" s="36" t="b">
        <f t="shared" si="18"/>
        <v>1</v>
      </c>
      <c r="AV18" s="36"/>
      <c r="AW18" s="36"/>
      <c r="AX18" s="36"/>
      <c r="AY18" s="36"/>
      <c r="AZ18" s="36"/>
      <c r="BA18" s="36"/>
    </row>
    <row r="19" spans="1:53" ht="33.75" customHeight="1" x14ac:dyDescent="0.25">
      <c r="A19" s="50">
        <v>3</v>
      </c>
      <c r="B19" s="46" t="s">
        <v>63</v>
      </c>
      <c r="C19" s="70">
        <v>2</v>
      </c>
      <c r="D19" s="18">
        <f>[10]Sheet1!$P$15</f>
        <v>37327</v>
      </c>
      <c r="E19" s="18">
        <f>[10]Sheet1!$V$15</f>
        <v>40029</v>
      </c>
      <c r="F19" s="18">
        <f>[10]Sheet1!$AB$15</f>
        <v>77356</v>
      </c>
      <c r="G19" s="18">
        <f>[10]Sheet1!$P$19</f>
        <v>0</v>
      </c>
      <c r="H19" s="18">
        <f>[10]Sheet1!$V$19</f>
        <v>0</v>
      </c>
      <c r="I19" s="18">
        <f>[10]Sheet1!$AB$19</f>
        <v>0</v>
      </c>
      <c r="J19" s="18">
        <f>[10]Sheet1!$P$23</f>
        <v>0</v>
      </c>
      <c r="K19" s="18">
        <f>[10]Sheet1!$V$23</f>
        <v>0</v>
      </c>
      <c r="L19" s="18">
        <f>[10]Sheet1!$AB$23</f>
        <v>0</v>
      </c>
      <c r="M19" s="18">
        <f>[10]Sheet1!$P$29</f>
        <v>0</v>
      </c>
      <c r="N19" s="18">
        <f>[10]Sheet1!$V$29</f>
        <v>0</v>
      </c>
      <c r="O19" s="18">
        <f>[10]Sheet1!$AB$29</f>
        <v>0</v>
      </c>
      <c r="P19" s="18"/>
      <c r="Q19" s="18"/>
      <c r="R19" s="18"/>
      <c r="S19" s="18"/>
      <c r="T19" s="18"/>
      <c r="U19" s="18"/>
      <c r="V19" s="18">
        <f>[10]Sheet1!$P$33</f>
        <v>521</v>
      </c>
      <c r="W19" s="18">
        <f>[10]Sheet1!$V$33</f>
        <v>508</v>
      </c>
      <c r="X19" s="18">
        <f>[10]Sheet1!$AB$33</f>
        <v>1029</v>
      </c>
      <c r="Y19" s="18">
        <f>[10]Sheet1!$P$37</f>
        <v>380</v>
      </c>
      <c r="Z19" s="18">
        <f>[10]Sheet1!$V$37</f>
        <v>375</v>
      </c>
      <c r="AA19" s="18">
        <f>[10]Sheet1!$AB$37</f>
        <v>755</v>
      </c>
      <c r="AB19" s="82">
        <f>[10]Sheet1!$P$41</f>
        <v>37186</v>
      </c>
      <c r="AC19" s="82">
        <f>[10]Sheet1!$V$41</f>
        <v>39896</v>
      </c>
      <c r="AD19" s="82">
        <f>[10]Sheet1!$AB$41</f>
        <v>77082</v>
      </c>
      <c r="AE19" s="8"/>
      <c r="AF19" s="8"/>
      <c r="AG19" s="5"/>
      <c r="AH19" s="1" t="s">
        <v>81</v>
      </c>
      <c r="AI19" s="36" t="b">
        <f t="shared" ref="AI19:AI35" si="20">D19+E19=F19</f>
        <v>1</v>
      </c>
      <c r="AJ19" s="36" t="b">
        <f t="shared" ref="AJ19:AJ35" si="21">G19+H19=I19</f>
        <v>1</v>
      </c>
      <c r="AK19" s="36" t="b">
        <f t="shared" ref="AK19:AK35" si="22">J19+K19=L19</f>
        <v>1</v>
      </c>
      <c r="AL19" s="36" t="b">
        <f t="shared" ref="AL19:AL36" si="23">M19+N19=O19</f>
        <v>1</v>
      </c>
      <c r="AM19" s="36" t="b">
        <f t="shared" ref="AM19:AM36" si="24">P19+Q19=R19</f>
        <v>1</v>
      </c>
      <c r="AN19" s="36" t="b">
        <f t="shared" ref="AN19:AN36" si="25">S19+T19=U19</f>
        <v>1</v>
      </c>
      <c r="AO19" s="36" t="b">
        <f t="shared" ref="AO19:AO36" si="26">V19+W19=X19</f>
        <v>1</v>
      </c>
      <c r="AP19" s="36" t="b">
        <f t="shared" ref="AP19:AP36" si="27">Y19+Z19=AA19</f>
        <v>1</v>
      </c>
      <c r="AQ19" s="36" t="b">
        <f t="shared" ref="AQ19:AQ35" si="28">AB19+AC19=AD19</f>
        <v>1</v>
      </c>
      <c r="AR19" s="36" t="b">
        <f t="shared" ref="AR19:AT21" si="29">D19+G19+J19+M19+P19+S19-V19+Y19=AB19</f>
        <v>1</v>
      </c>
      <c r="AS19" s="36" t="b">
        <f t="shared" si="29"/>
        <v>1</v>
      </c>
      <c r="AT19" s="36" t="b">
        <f t="shared" si="29"/>
        <v>1</v>
      </c>
      <c r="AV19" s="10"/>
      <c r="AW19" s="10"/>
      <c r="AX19" s="10"/>
      <c r="AY19" s="10"/>
      <c r="AZ19" s="10"/>
      <c r="BA19" s="10"/>
    </row>
    <row r="20" spans="1:53" ht="33.75" customHeight="1" x14ac:dyDescent="0.25">
      <c r="A20" s="50">
        <v>4</v>
      </c>
      <c r="B20" s="46" t="s">
        <v>64</v>
      </c>
      <c r="C20" s="70">
        <v>4</v>
      </c>
      <c r="D20" s="18">
        <f>[11]Sheet1!$P$15</f>
        <v>32181</v>
      </c>
      <c r="E20" s="18">
        <f>[11]Sheet1!$V$15</f>
        <v>32774</v>
      </c>
      <c r="F20" s="18">
        <f>[11]Sheet1!$AB$15</f>
        <v>64955</v>
      </c>
      <c r="G20" s="18">
        <f>[11]Sheet1!$P$19</f>
        <v>0</v>
      </c>
      <c r="H20" s="18">
        <f>[11]Sheet1!$V$19</f>
        <v>0</v>
      </c>
      <c r="I20" s="18">
        <f>[11]Sheet1!$AB$19</f>
        <v>0</v>
      </c>
      <c r="J20" s="18">
        <f>[11]Sheet1!$P$23</f>
        <v>0</v>
      </c>
      <c r="K20" s="18">
        <f>[11]Sheet1!$V$23</f>
        <v>0</v>
      </c>
      <c r="L20" s="18">
        <f>[11]Sheet1!$AB$23</f>
        <v>0</v>
      </c>
      <c r="M20" s="18">
        <f>[11]Sheet1!$P$29</f>
        <v>0</v>
      </c>
      <c r="N20" s="18">
        <f>[11]Sheet1!$V$29</f>
        <v>0</v>
      </c>
      <c r="O20" s="18">
        <f>[11]Sheet1!$AB$29</f>
        <v>0</v>
      </c>
      <c r="P20" s="18"/>
      <c r="Q20" s="18"/>
      <c r="R20" s="18"/>
      <c r="S20" s="18"/>
      <c r="T20" s="18"/>
      <c r="U20" s="18"/>
      <c r="V20" s="18">
        <f>[11]Sheet1!$P$33</f>
        <v>580</v>
      </c>
      <c r="W20" s="18">
        <f>[11]Sheet1!$V$33</f>
        <v>493</v>
      </c>
      <c r="X20" s="18">
        <f>[11]Sheet1!$AB$33</f>
        <v>1073</v>
      </c>
      <c r="Y20" s="18">
        <f>[11]Sheet1!$P$37</f>
        <v>474</v>
      </c>
      <c r="Z20" s="18">
        <f>[11]Sheet1!$V$37</f>
        <v>305</v>
      </c>
      <c r="AA20" s="18">
        <f>[11]Sheet1!$AB$37</f>
        <v>779</v>
      </c>
      <c r="AB20" s="82">
        <f>[11]Sheet1!$P$41</f>
        <v>32075</v>
      </c>
      <c r="AC20" s="82">
        <f>[11]Sheet1!$V$41</f>
        <v>32586</v>
      </c>
      <c r="AD20" s="82">
        <f>[11]Sheet1!$AB$41</f>
        <v>64661</v>
      </c>
      <c r="AE20" s="8"/>
      <c r="AF20" s="8"/>
      <c r="AG20" s="5"/>
      <c r="AH20" s="1" t="s">
        <v>64</v>
      </c>
      <c r="AI20" s="36" t="b">
        <f t="shared" si="20"/>
        <v>1</v>
      </c>
      <c r="AJ20" s="36" t="b">
        <f t="shared" si="21"/>
        <v>1</v>
      </c>
      <c r="AK20" s="36" t="b">
        <f t="shared" si="22"/>
        <v>1</v>
      </c>
      <c r="AL20" s="36" t="b">
        <f t="shared" si="23"/>
        <v>1</v>
      </c>
      <c r="AM20" s="36" t="b">
        <f t="shared" si="24"/>
        <v>1</v>
      </c>
      <c r="AN20" s="36" t="b">
        <f t="shared" si="25"/>
        <v>1</v>
      </c>
      <c r="AO20" s="36" t="b">
        <f t="shared" si="26"/>
        <v>1</v>
      </c>
      <c r="AP20" s="36" t="b">
        <f t="shared" si="27"/>
        <v>1</v>
      </c>
      <c r="AQ20" s="36" t="b">
        <f t="shared" si="28"/>
        <v>1</v>
      </c>
      <c r="AR20" s="36" t="b">
        <f t="shared" si="29"/>
        <v>1</v>
      </c>
      <c r="AS20" s="36" t="b">
        <f t="shared" si="29"/>
        <v>1</v>
      </c>
      <c r="AT20" s="36" t="b">
        <f t="shared" si="29"/>
        <v>1</v>
      </c>
      <c r="AV20" s="10"/>
      <c r="AW20" s="10"/>
      <c r="AX20" s="10"/>
      <c r="AY20" s="10"/>
      <c r="AZ20" s="10"/>
      <c r="BA20" s="10"/>
    </row>
    <row r="21" spans="1:53" ht="33.75" customHeight="1" x14ac:dyDescent="0.25">
      <c r="A21" s="50">
        <v>5</v>
      </c>
      <c r="B21" s="46" t="s">
        <v>65</v>
      </c>
      <c r="C21" s="70">
        <v>3</v>
      </c>
      <c r="D21" s="18">
        <f>[12]Sheet1!$P$15</f>
        <v>37482</v>
      </c>
      <c r="E21" s="18">
        <f>[12]Sheet1!$V$15</f>
        <v>39712</v>
      </c>
      <c r="F21" s="18">
        <f>[12]Sheet1!$AB$15</f>
        <v>77194</v>
      </c>
      <c r="G21" s="18">
        <f>[12]Sheet1!$P$19</f>
        <v>0</v>
      </c>
      <c r="H21" s="18">
        <f>[12]Sheet1!$V$19</f>
        <v>0</v>
      </c>
      <c r="I21" s="18">
        <f>[12]Sheet1!$AB$19</f>
        <v>0</v>
      </c>
      <c r="J21" s="18">
        <f>[12]Sheet1!$P$23</f>
        <v>0</v>
      </c>
      <c r="K21" s="18">
        <f>[12]Sheet1!$V$23</f>
        <v>0</v>
      </c>
      <c r="L21" s="18">
        <f>[12]Sheet1!$AB$23</f>
        <v>0</v>
      </c>
      <c r="M21" s="18">
        <f>[12]Sheet1!$P$29</f>
        <v>0</v>
      </c>
      <c r="N21" s="18">
        <f>[12]Sheet1!$V$29</f>
        <v>0</v>
      </c>
      <c r="O21" s="18">
        <f>[12]Sheet1!$AB$29</f>
        <v>0</v>
      </c>
      <c r="P21" s="18"/>
      <c r="Q21" s="18"/>
      <c r="R21" s="18"/>
      <c r="S21" s="18"/>
      <c r="T21" s="18"/>
      <c r="U21" s="18"/>
      <c r="V21" s="18">
        <f>[12]Sheet1!$P$33</f>
        <v>668</v>
      </c>
      <c r="W21" s="18">
        <f>[12]Sheet1!$V$33</f>
        <v>537</v>
      </c>
      <c r="X21" s="18">
        <f>[12]Sheet1!$AB$33</f>
        <v>1205</v>
      </c>
      <c r="Y21" s="18">
        <f>[12]Sheet1!$P$37</f>
        <v>507</v>
      </c>
      <c r="Z21" s="18">
        <f>[12]Sheet1!$V$37</f>
        <v>403</v>
      </c>
      <c r="AA21" s="18">
        <f>[12]Sheet1!$AB$37</f>
        <v>910</v>
      </c>
      <c r="AB21" s="82">
        <f>[12]Sheet1!$P$41</f>
        <v>37321</v>
      </c>
      <c r="AC21" s="82">
        <f>[12]Sheet1!$V$41</f>
        <v>39578</v>
      </c>
      <c r="AD21" s="82">
        <f>[12]Sheet1!$AB$41</f>
        <v>76899</v>
      </c>
      <c r="AE21" s="8"/>
      <c r="AF21" s="8"/>
      <c r="AG21" s="5"/>
      <c r="AH21" s="1" t="s">
        <v>82</v>
      </c>
      <c r="AI21" s="36" t="b">
        <f t="shared" si="20"/>
        <v>1</v>
      </c>
      <c r="AJ21" s="36" t="b">
        <f t="shared" si="21"/>
        <v>1</v>
      </c>
      <c r="AK21" s="36" t="b">
        <f t="shared" si="22"/>
        <v>1</v>
      </c>
      <c r="AL21" s="36" t="b">
        <f t="shared" si="23"/>
        <v>1</v>
      </c>
      <c r="AM21" s="36" t="b">
        <f t="shared" si="24"/>
        <v>1</v>
      </c>
      <c r="AN21" s="36" t="b">
        <f t="shared" si="25"/>
        <v>1</v>
      </c>
      <c r="AO21" s="36" t="b">
        <f t="shared" si="26"/>
        <v>1</v>
      </c>
      <c r="AP21" s="36" t="b">
        <f t="shared" si="27"/>
        <v>1</v>
      </c>
      <c r="AQ21" s="36" t="b">
        <f t="shared" si="28"/>
        <v>1</v>
      </c>
      <c r="AR21" s="36" t="b">
        <f t="shared" si="29"/>
        <v>1</v>
      </c>
      <c r="AS21" s="36" t="b">
        <f t="shared" si="29"/>
        <v>1</v>
      </c>
      <c r="AT21" s="36" t="b">
        <f t="shared" si="29"/>
        <v>1</v>
      </c>
      <c r="AV21" s="10"/>
      <c r="AW21" s="10"/>
      <c r="AX21" s="10"/>
      <c r="AY21" s="10"/>
      <c r="AZ21" s="10"/>
      <c r="BA21" s="10"/>
    </row>
    <row r="22" spans="1:53" ht="33.75" customHeight="1" x14ac:dyDescent="0.25">
      <c r="A22" s="47">
        <v>6</v>
      </c>
      <c r="B22" s="46" t="s">
        <v>66</v>
      </c>
      <c r="C22" s="70">
        <v>4</v>
      </c>
      <c r="D22" s="18">
        <f>[13]Sheet1!$P$15</f>
        <v>13614</v>
      </c>
      <c r="E22" s="18">
        <f>[13]Sheet1!$V$15</f>
        <v>13946</v>
      </c>
      <c r="F22" s="18">
        <f>[13]Sheet1!$AB$15</f>
        <v>27560</v>
      </c>
      <c r="G22" s="18">
        <f>[13]Sheet1!$P$19</f>
        <v>0</v>
      </c>
      <c r="H22" s="18">
        <f>[13]Sheet1!$V$19</f>
        <v>0</v>
      </c>
      <c r="I22" s="18">
        <f>[13]Sheet1!$AB$19</f>
        <v>0</v>
      </c>
      <c r="J22" s="18">
        <f>[13]Sheet1!$P$23</f>
        <v>0</v>
      </c>
      <c r="K22" s="18">
        <f>[13]Sheet1!$V$23</f>
        <v>0</v>
      </c>
      <c r="L22" s="18">
        <f>[13]Sheet1!$AB$23</f>
        <v>0</v>
      </c>
      <c r="M22" s="18">
        <f>[13]Sheet1!$P$29</f>
        <v>0</v>
      </c>
      <c r="N22" s="18">
        <f>[13]Sheet1!$V$29</f>
        <v>0</v>
      </c>
      <c r="O22" s="18">
        <f>[13]Sheet1!$AB$29</f>
        <v>0</v>
      </c>
      <c r="P22" s="18"/>
      <c r="Q22" s="18"/>
      <c r="R22" s="18"/>
      <c r="S22" s="18"/>
      <c r="T22" s="18"/>
      <c r="U22" s="18"/>
      <c r="V22" s="18">
        <f>[13]Sheet1!$P$33</f>
        <v>230</v>
      </c>
      <c r="W22" s="18">
        <f>[13]Sheet1!$V$33</f>
        <v>218</v>
      </c>
      <c r="X22" s="18">
        <f>[13]Sheet1!$AB$33</f>
        <v>448</v>
      </c>
      <c r="Y22" s="18">
        <f>[13]Sheet1!$P$37</f>
        <v>151</v>
      </c>
      <c r="Z22" s="18">
        <f>[13]Sheet1!$V$37</f>
        <v>118</v>
      </c>
      <c r="AA22" s="18">
        <f>[13]Sheet1!$AB$37</f>
        <v>269</v>
      </c>
      <c r="AB22" s="82">
        <f>[13]Sheet1!$P$41</f>
        <v>13535</v>
      </c>
      <c r="AC22" s="82">
        <f>[13]Sheet1!$V$41</f>
        <v>13846</v>
      </c>
      <c r="AD22" s="82">
        <f>[13]Sheet1!$AB$41</f>
        <v>27381</v>
      </c>
      <c r="AE22" s="8"/>
      <c r="AF22" s="8"/>
      <c r="AG22" s="5"/>
      <c r="AH22" s="1" t="s">
        <v>66</v>
      </c>
      <c r="AI22" s="36" t="b">
        <f t="shared" si="20"/>
        <v>1</v>
      </c>
      <c r="AJ22" s="36" t="b">
        <f t="shared" si="21"/>
        <v>1</v>
      </c>
      <c r="AK22" s="36" t="b">
        <f t="shared" si="22"/>
        <v>1</v>
      </c>
      <c r="AL22" s="36" t="b">
        <f t="shared" si="23"/>
        <v>1</v>
      </c>
      <c r="AM22" s="36" t="b">
        <f t="shared" si="24"/>
        <v>1</v>
      </c>
      <c r="AN22" s="36" t="b">
        <f t="shared" si="25"/>
        <v>1</v>
      </c>
      <c r="AO22" s="36" t="b">
        <f t="shared" si="26"/>
        <v>1</v>
      </c>
      <c r="AP22" s="36" t="b">
        <f t="shared" si="27"/>
        <v>1</v>
      </c>
      <c r="AQ22" s="36" t="b">
        <f t="shared" si="28"/>
        <v>1</v>
      </c>
      <c r="AR22" s="36" t="b">
        <f t="shared" ref="AR22:AT24" si="30">D22+G22+J22+M22+P22+S22-V22+Y22=AB22</f>
        <v>1</v>
      </c>
      <c r="AS22" s="36" t="b">
        <f t="shared" si="30"/>
        <v>1</v>
      </c>
      <c r="AT22" s="36" t="b">
        <f t="shared" si="30"/>
        <v>1</v>
      </c>
      <c r="AV22" s="10"/>
      <c r="AW22" s="10"/>
      <c r="AX22" s="10"/>
      <c r="AY22" s="10"/>
      <c r="AZ22" s="10"/>
      <c r="BA22" s="10"/>
    </row>
    <row r="23" spans="1:53" ht="33.75" customHeight="1" x14ac:dyDescent="0.25">
      <c r="A23" s="47">
        <v>7</v>
      </c>
      <c r="B23" s="46" t="s">
        <v>67</v>
      </c>
      <c r="C23" s="70">
        <v>2</v>
      </c>
      <c r="D23" s="18">
        <f>[14]Sheet1!$P$15</f>
        <v>10132</v>
      </c>
      <c r="E23" s="18">
        <f>[14]Sheet1!$V$15</f>
        <v>10804</v>
      </c>
      <c r="F23" s="18">
        <f>[14]Sheet1!$AB$15</f>
        <v>20936</v>
      </c>
      <c r="G23" s="18">
        <f>[14]Sheet1!$P$19</f>
        <v>0</v>
      </c>
      <c r="H23" s="18">
        <f>[14]Sheet1!$V$19</f>
        <v>0</v>
      </c>
      <c r="I23" s="18">
        <f>[14]Sheet1!$AB$19</f>
        <v>0</v>
      </c>
      <c r="J23" s="18">
        <f>[14]Sheet1!$P$23</f>
        <v>0</v>
      </c>
      <c r="K23" s="18">
        <f>[14]Sheet1!$V$23</f>
        <v>0</v>
      </c>
      <c r="L23" s="18">
        <f>[14]Sheet1!$AB$23</f>
        <v>0</v>
      </c>
      <c r="M23" s="18">
        <f>[14]Sheet1!$P$29</f>
        <v>0</v>
      </c>
      <c r="N23" s="18">
        <f>[14]Sheet1!$V$29</f>
        <v>0</v>
      </c>
      <c r="O23" s="18">
        <f>[14]Sheet1!$AB$29</f>
        <v>0</v>
      </c>
      <c r="P23" s="18"/>
      <c r="Q23" s="18"/>
      <c r="R23" s="18"/>
      <c r="S23" s="18"/>
      <c r="T23" s="18"/>
      <c r="U23" s="18"/>
      <c r="V23" s="18">
        <f>[14]Sheet1!$P$33</f>
        <v>149</v>
      </c>
      <c r="W23" s="18">
        <f>[14]Sheet1!$V$33</f>
        <v>144</v>
      </c>
      <c r="X23" s="18">
        <f>[14]Sheet1!$AB$33</f>
        <v>293</v>
      </c>
      <c r="Y23" s="18">
        <f>[14]Sheet1!$P$37</f>
        <v>59</v>
      </c>
      <c r="Z23" s="18">
        <f>[14]Sheet1!$V$37</f>
        <v>83</v>
      </c>
      <c r="AA23" s="18">
        <f>[14]Sheet1!$AB$37</f>
        <v>142</v>
      </c>
      <c r="AB23" s="82">
        <f>[14]Sheet1!$P$41</f>
        <v>10042</v>
      </c>
      <c r="AC23" s="82">
        <f>[14]Sheet1!$V$41</f>
        <v>10743</v>
      </c>
      <c r="AD23" s="82">
        <f>[14]Sheet1!$AB$41</f>
        <v>20785</v>
      </c>
      <c r="AE23" s="8"/>
      <c r="AF23" s="8"/>
      <c r="AG23" s="5"/>
      <c r="AH23" s="1" t="s">
        <v>83</v>
      </c>
      <c r="AI23" s="36" t="b">
        <f t="shared" si="20"/>
        <v>1</v>
      </c>
      <c r="AJ23" s="36" t="b">
        <f t="shared" si="21"/>
        <v>1</v>
      </c>
      <c r="AK23" s="36" t="b">
        <f t="shared" si="22"/>
        <v>1</v>
      </c>
      <c r="AL23" s="36" t="b">
        <f t="shared" si="23"/>
        <v>1</v>
      </c>
      <c r="AM23" s="36" t="b">
        <f t="shared" si="24"/>
        <v>1</v>
      </c>
      <c r="AN23" s="36" t="b">
        <f t="shared" si="25"/>
        <v>1</v>
      </c>
      <c r="AO23" s="36" t="b">
        <f t="shared" si="26"/>
        <v>1</v>
      </c>
      <c r="AP23" s="36" t="b">
        <f t="shared" si="27"/>
        <v>1</v>
      </c>
      <c r="AQ23" s="36" t="b">
        <f t="shared" si="28"/>
        <v>1</v>
      </c>
      <c r="AR23" s="36" t="b">
        <f t="shared" si="30"/>
        <v>1</v>
      </c>
      <c r="AS23" s="36" t="b">
        <f t="shared" si="30"/>
        <v>1</v>
      </c>
      <c r="AT23" s="36" t="b">
        <f t="shared" si="30"/>
        <v>1</v>
      </c>
      <c r="AV23" s="10"/>
      <c r="AW23" s="10"/>
      <c r="AX23" s="10"/>
      <c r="AY23" s="10"/>
      <c r="AZ23" s="10"/>
      <c r="BA23" s="10"/>
    </row>
    <row r="24" spans="1:53" ht="33.75" customHeight="1" x14ac:dyDescent="0.25">
      <c r="A24" s="50">
        <v>8</v>
      </c>
      <c r="B24" s="46" t="s">
        <v>68</v>
      </c>
      <c r="C24" s="70">
        <v>5</v>
      </c>
      <c r="D24" s="18">
        <f>[15]Sheet1!$P$15</f>
        <v>19667</v>
      </c>
      <c r="E24" s="18">
        <f>[15]Sheet1!$V$15</f>
        <v>20446</v>
      </c>
      <c r="F24" s="18">
        <f>[15]Sheet1!$AB$15</f>
        <v>40113</v>
      </c>
      <c r="G24" s="18">
        <f>[15]Sheet1!$P$19</f>
        <v>0</v>
      </c>
      <c r="H24" s="18">
        <f>[15]Sheet1!$V$19</f>
        <v>0</v>
      </c>
      <c r="I24" s="18">
        <f>[15]Sheet1!$AB$19</f>
        <v>0</v>
      </c>
      <c r="J24" s="18">
        <f>[15]Sheet1!$P$23</f>
        <v>0</v>
      </c>
      <c r="K24" s="18">
        <f>[15]Sheet1!$V$23</f>
        <v>0</v>
      </c>
      <c r="L24" s="18">
        <f>[15]Sheet1!$AB$23</f>
        <v>0</v>
      </c>
      <c r="M24" s="18">
        <f>[15]Sheet1!$P$29</f>
        <v>0</v>
      </c>
      <c r="N24" s="18">
        <f>[15]Sheet1!$V$29</f>
        <v>0</v>
      </c>
      <c r="O24" s="18">
        <f>[15]Sheet1!$AB$29</f>
        <v>0</v>
      </c>
      <c r="P24" s="18"/>
      <c r="Q24" s="18"/>
      <c r="R24" s="18"/>
      <c r="S24" s="18"/>
      <c r="T24" s="18"/>
      <c r="U24" s="18"/>
      <c r="V24" s="18">
        <f>[15]Sheet1!$P$33</f>
        <v>347</v>
      </c>
      <c r="W24" s="18">
        <f>[15]Sheet1!$V$33</f>
        <v>370</v>
      </c>
      <c r="X24" s="18">
        <f>[15]Sheet1!$AB$33</f>
        <v>717</v>
      </c>
      <c r="Y24" s="18">
        <f>[15]Sheet1!$P$37</f>
        <v>176</v>
      </c>
      <c r="Z24" s="18">
        <f>[15]Sheet1!$V$37</f>
        <v>157</v>
      </c>
      <c r="AA24" s="18">
        <f>[15]Sheet1!$AB$37</f>
        <v>333</v>
      </c>
      <c r="AB24" s="82">
        <f>[15]Sheet1!$P$41</f>
        <v>19496</v>
      </c>
      <c r="AC24" s="82">
        <f>[15]Sheet1!$V$41</f>
        <v>20233</v>
      </c>
      <c r="AD24" s="82">
        <f>[15]Sheet1!$AB$41</f>
        <v>39729</v>
      </c>
      <c r="AE24" s="8"/>
      <c r="AF24" s="8"/>
      <c r="AG24" s="5"/>
      <c r="AH24" s="1" t="s">
        <v>68</v>
      </c>
      <c r="AI24" s="36" t="b">
        <f t="shared" si="20"/>
        <v>1</v>
      </c>
      <c r="AJ24" s="36" t="b">
        <f t="shared" si="21"/>
        <v>1</v>
      </c>
      <c r="AK24" s="36" t="b">
        <f t="shared" si="22"/>
        <v>1</v>
      </c>
      <c r="AL24" s="36" t="b">
        <f t="shared" si="23"/>
        <v>1</v>
      </c>
      <c r="AM24" s="36" t="b">
        <f t="shared" si="24"/>
        <v>1</v>
      </c>
      <c r="AN24" s="36" t="b">
        <f t="shared" si="25"/>
        <v>1</v>
      </c>
      <c r="AO24" s="36" t="b">
        <f t="shared" si="26"/>
        <v>1</v>
      </c>
      <c r="AP24" s="36" t="b">
        <f t="shared" si="27"/>
        <v>1</v>
      </c>
      <c r="AQ24" s="36" t="b">
        <f t="shared" si="28"/>
        <v>1</v>
      </c>
      <c r="AR24" s="36" t="b">
        <f t="shared" si="30"/>
        <v>1</v>
      </c>
      <c r="AS24" s="36" t="b">
        <f t="shared" si="30"/>
        <v>1</v>
      </c>
      <c r="AT24" s="36" t="b">
        <f t="shared" si="30"/>
        <v>1</v>
      </c>
      <c r="AV24" s="10"/>
      <c r="AW24" s="10"/>
      <c r="AX24" s="10"/>
      <c r="AY24" s="10"/>
      <c r="AZ24" s="10"/>
      <c r="BA24" s="10"/>
    </row>
    <row r="25" spans="1:53" ht="33.75" customHeight="1" x14ac:dyDescent="0.25">
      <c r="A25" s="47">
        <v>9</v>
      </c>
      <c r="B25" s="46" t="s">
        <v>69</v>
      </c>
      <c r="C25" s="70">
        <v>4</v>
      </c>
      <c r="D25" s="18">
        <f>[16]Sheet1!$P$15</f>
        <v>15613</v>
      </c>
      <c r="E25" s="18">
        <f>[16]Sheet1!$V$15</f>
        <v>16619</v>
      </c>
      <c r="F25" s="18">
        <f>[16]Sheet1!$AB$15</f>
        <v>32232</v>
      </c>
      <c r="G25" s="18">
        <f>[16]Sheet1!$P$19</f>
        <v>0</v>
      </c>
      <c r="H25" s="18">
        <f>[16]Sheet1!$V$19</f>
        <v>0</v>
      </c>
      <c r="I25" s="18">
        <f>[16]Sheet1!$AB$19</f>
        <v>0</v>
      </c>
      <c r="J25" s="18">
        <f>[16]Sheet1!$P$23</f>
        <v>0</v>
      </c>
      <c r="K25" s="18">
        <f>[16]Sheet1!$V$23</f>
        <v>0</v>
      </c>
      <c r="L25" s="18">
        <f>[16]Sheet1!$AB$23</f>
        <v>0</v>
      </c>
      <c r="M25" s="18">
        <f>[16]Sheet1!$P$29</f>
        <v>0</v>
      </c>
      <c r="N25" s="18">
        <f>[16]Sheet1!$V$29</f>
        <v>0</v>
      </c>
      <c r="O25" s="18">
        <f>[16]Sheet1!$AB$29</f>
        <v>0</v>
      </c>
      <c r="P25" s="18"/>
      <c r="Q25" s="18"/>
      <c r="R25" s="18"/>
      <c r="S25" s="18"/>
      <c r="T25" s="18"/>
      <c r="U25" s="18"/>
      <c r="V25" s="18">
        <f>[16]Sheet1!$P$33</f>
        <v>200</v>
      </c>
      <c r="W25" s="18">
        <f>[16]Sheet1!$V$33</f>
        <v>214</v>
      </c>
      <c r="X25" s="18">
        <f>[16]Sheet1!$AB$33</f>
        <v>414</v>
      </c>
      <c r="Y25" s="18">
        <f>[16]Sheet1!$P$37</f>
        <v>166</v>
      </c>
      <c r="Z25" s="18">
        <f>[16]Sheet1!$V$37</f>
        <v>144</v>
      </c>
      <c r="AA25" s="18">
        <f>[16]Sheet1!$AB$37</f>
        <v>310</v>
      </c>
      <c r="AB25" s="82">
        <f>[16]Sheet1!$P$41</f>
        <v>15579</v>
      </c>
      <c r="AC25" s="82">
        <f>[16]Sheet1!$V$41</f>
        <v>16549</v>
      </c>
      <c r="AD25" s="82">
        <f>[16]Sheet1!$AB$41</f>
        <v>32128</v>
      </c>
      <c r="AE25" s="8"/>
      <c r="AF25" s="8"/>
      <c r="AG25" s="5"/>
      <c r="AH25" s="1" t="s">
        <v>69</v>
      </c>
      <c r="AI25" s="36" t="b">
        <f t="shared" si="20"/>
        <v>1</v>
      </c>
      <c r="AJ25" s="36" t="b">
        <f t="shared" si="21"/>
        <v>1</v>
      </c>
      <c r="AK25" s="36" t="b">
        <f t="shared" si="22"/>
        <v>1</v>
      </c>
      <c r="AL25" s="36" t="b">
        <f t="shared" si="23"/>
        <v>1</v>
      </c>
      <c r="AM25" s="36" t="b">
        <f t="shared" si="24"/>
        <v>1</v>
      </c>
      <c r="AN25" s="36" t="b">
        <f t="shared" si="25"/>
        <v>1</v>
      </c>
      <c r="AO25" s="36" t="b">
        <f t="shared" si="26"/>
        <v>1</v>
      </c>
      <c r="AP25" s="36" t="b">
        <f t="shared" si="27"/>
        <v>1</v>
      </c>
      <c r="AQ25" s="36" t="b">
        <f t="shared" si="28"/>
        <v>1</v>
      </c>
      <c r="AR25" s="36" t="b">
        <f t="shared" ref="AR25:AT28" si="31">D25+G25+J25+M25+P25+S25-V25+Y25=AB25</f>
        <v>1</v>
      </c>
      <c r="AS25" s="36" t="b">
        <f t="shared" si="31"/>
        <v>1</v>
      </c>
      <c r="AT25" s="36" t="b">
        <f t="shared" si="31"/>
        <v>1</v>
      </c>
      <c r="AV25" s="10"/>
      <c r="AW25" s="10"/>
      <c r="AX25" s="10"/>
      <c r="AY25" s="10"/>
      <c r="AZ25" s="10"/>
      <c r="BA25" s="10"/>
    </row>
    <row r="26" spans="1:53" ht="33.75" customHeight="1" x14ac:dyDescent="0.25">
      <c r="A26" s="47">
        <v>10</v>
      </c>
      <c r="B26" s="46" t="s">
        <v>70</v>
      </c>
      <c r="C26" s="70">
        <v>3</v>
      </c>
      <c r="D26" s="18">
        <f>[17]Sheet1!$P$15</f>
        <v>22024</v>
      </c>
      <c r="E26" s="18">
        <f>[17]Sheet1!$V$15</f>
        <v>23793</v>
      </c>
      <c r="F26" s="18">
        <f>[17]Sheet1!$AB$15</f>
        <v>45817</v>
      </c>
      <c r="G26" s="18">
        <f>[17]Sheet1!$P$19</f>
        <v>0</v>
      </c>
      <c r="H26" s="18">
        <f>[17]Sheet1!$V$19</f>
        <v>0</v>
      </c>
      <c r="I26" s="18">
        <f>[17]Sheet1!$AB$19</f>
        <v>0</v>
      </c>
      <c r="J26" s="18">
        <f>[17]Sheet1!$P$23</f>
        <v>0</v>
      </c>
      <c r="K26" s="18">
        <f>[17]Sheet1!$V$23</f>
        <v>0</v>
      </c>
      <c r="L26" s="18">
        <f>[17]Sheet1!$AB$23</f>
        <v>0</v>
      </c>
      <c r="M26" s="18">
        <f>[17]Sheet1!$P$29</f>
        <v>0</v>
      </c>
      <c r="N26" s="18">
        <f>[17]Sheet1!$V$29</f>
        <v>0</v>
      </c>
      <c r="O26" s="18">
        <f>[17]Sheet1!$AB$29</f>
        <v>0</v>
      </c>
      <c r="P26" s="18"/>
      <c r="Q26" s="18"/>
      <c r="R26" s="18"/>
      <c r="S26" s="18"/>
      <c r="T26" s="18"/>
      <c r="U26" s="18"/>
      <c r="V26" s="18">
        <f>[17]Sheet1!$P$33</f>
        <v>369</v>
      </c>
      <c r="W26" s="18">
        <f>[17]Sheet1!$V$33</f>
        <v>326</v>
      </c>
      <c r="X26" s="18">
        <f>[17]Sheet1!$AB$33</f>
        <v>695</v>
      </c>
      <c r="Y26" s="18">
        <f>[17]Sheet1!$P$37</f>
        <v>211</v>
      </c>
      <c r="Z26" s="18">
        <f>[17]Sheet1!$V$37</f>
        <v>169</v>
      </c>
      <c r="AA26" s="18">
        <f>[17]Sheet1!$AB$37</f>
        <v>380</v>
      </c>
      <c r="AB26" s="82">
        <f>[17]Sheet1!$P$41</f>
        <v>21866</v>
      </c>
      <c r="AC26" s="82">
        <f>[17]Sheet1!$V$41</f>
        <v>23636</v>
      </c>
      <c r="AD26" s="82">
        <f>[17]Sheet1!$AB$41</f>
        <v>45502</v>
      </c>
      <c r="AE26" s="8"/>
      <c r="AF26" s="8"/>
      <c r="AG26" s="5"/>
      <c r="AH26" s="1" t="s">
        <v>84</v>
      </c>
      <c r="AI26" s="36" t="b">
        <f t="shared" si="20"/>
        <v>1</v>
      </c>
      <c r="AJ26" s="36" t="b">
        <f t="shared" si="21"/>
        <v>1</v>
      </c>
      <c r="AK26" s="36" t="b">
        <f t="shared" si="22"/>
        <v>1</v>
      </c>
      <c r="AL26" s="36" t="b">
        <f t="shared" si="23"/>
        <v>1</v>
      </c>
      <c r="AM26" s="36" t="b">
        <f t="shared" si="24"/>
        <v>1</v>
      </c>
      <c r="AN26" s="36" t="b">
        <f t="shared" si="25"/>
        <v>1</v>
      </c>
      <c r="AO26" s="36" t="b">
        <f t="shared" si="26"/>
        <v>1</v>
      </c>
      <c r="AP26" s="36" t="b">
        <f t="shared" si="27"/>
        <v>1</v>
      </c>
      <c r="AQ26" s="36" t="b">
        <f t="shared" si="28"/>
        <v>1</v>
      </c>
      <c r="AR26" s="36" t="b">
        <f t="shared" si="31"/>
        <v>1</v>
      </c>
      <c r="AS26" s="36" t="b">
        <f t="shared" si="31"/>
        <v>1</v>
      </c>
      <c r="AT26" s="36" t="b">
        <f t="shared" si="31"/>
        <v>1</v>
      </c>
      <c r="AV26" s="10"/>
      <c r="AW26" s="10"/>
      <c r="AX26" s="10"/>
      <c r="AY26" s="10"/>
      <c r="AZ26" s="10"/>
      <c r="BA26" s="10"/>
    </row>
    <row r="27" spans="1:53" ht="33.75" customHeight="1" x14ac:dyDescent="0.25">
      <c r="A27" s="50">
        <v>11</v>
      </c>
      <c r="B27" s="46" t="s">
        <v>71</v>
      </c>
      <c r="C27" s="70">
        <v>2</v>
      </c>
      <c r="D27" s="18">
        <f>[18]Sheet1!$P$15</f>
        <v>31497</v>
      </c>
      <c r="E27" s="18">
        <f>[18]Sheet1!$V$15</f>
        <v>33226</v>
      </c>
      <c r="F27" s="18">
        <f>[18]Sheet1!$AB$15</f>
        <v>64723</v>
      </c>
      <c r="G27" s="18">
        <f>[18]Sheet1!$P$19</f>
        <v>0</v>
      </c>
      <c r="H27" s="18">
        <f>[18]Sheet1!$V$19</f>
        <v>0</v>
      </c>
      <c r="I27" s="18">
        <f>[18]Sheet1!$AB$19</f>
        <v>0</v>
      </c>
      <c r="J27" s="18">
        <f>[18]Sheet1!$P$23</f>
        <v>0</v>
      </c>
      <c r="K27" s="18">
        <f>[18]Sheet1!$V$23</f>
        <v>0</v>
      </c>
      <c r="L27" s="18">
        <f>[18]Sheet1!$AB$23</f>
        <v>0</v>
      </c>
      <c r="M27" s="18">
        <f>[18]Sheet1!$P$29</f>
        <v>0</v>
      </c>
      <c r="N27" s="18">
        <f>[18]Sheet1!$V$29</f>
        <v>0</v>
      </c>
      <c r="O27" s="18">
        <f>[18]Sheet1!$AB$29</f>
        <v>0</v>
      </c>
      <c r="P27" s="18"/>
      <c r="Q27" s="18"/>
      <c r="R27" s="18"/>
      <c r="S27" s="18"/>
      <c r="T27" s="18"/>
      <c r="U27" s="18"/>
      <c r="V27" s="18">
        <f>[18]Sheet1!$P$33</f>
        <v>457</v>
      </c>
      <c r="W27" s="18">
        <f>[18]Sheet1!$V$33</f>
        <v>444</v>
      </c>
      <c r="X27" s="18">
        <f>[18]Sheet1!$AB$33</f>
        <v>901</v>
      </c>
      <c r="Y27" s="18">
        <f>[18]Sheet1!$P$37</f>
        <v>339</v>
      </c>
      <c r="Z27" s="18">
        <f>[18]Sheet1!$V$37</f>
        <v>300</v>
      </c>
      <c r="AA27" s="18">
        <f>[18]Sheet1!$AB$37</f>
        <v>639</v>
      </c>
      <c r="AB27" s="82">
        <f>[18]Sheet1!$P$41</f>
        <v>31379</v>
      </c>
      <c r="AC27" s="82">
        <f>[18]Sheet1!$V$41</f>
        <v>33082</v>
      </c>
      <c r="AD27" s="82">
        <f>[18]Sheet1!$AB$41</f>
        <v>64461</v>
      </c>
      <c r="AE27" s="8"/>
      <c r="AF27" s="8"/>
      <c r="AG27" s="5"/>
      <c r="AH27" s="1" t="s">
        <v>71</v>
      </c>
      <c r="AI27" s="36" t="b">
        <f t="shared" si="20"/>
        <v>1</v>
      </c>
      <c r="AJ27" s="36" t="b">
        <f t="shared" si="21"/>
        <v>1</v>
      </c>
      <c r="AK27" s="36" t="b">
        <f t="shared" si="22"/>
        <v>1</v>
      </c>
      <c r="AL27" s="36" t="b">
        <f t="shared" si="23"/>
        <v>1</v>
      </c>
      <c r="AM27" s="36" t="b">
        <f t="shared" si="24"/>
        <v>1</v>
      </c>
      <c r="AN27" s="36" t="b">
        <f t="shared" si="25"/>
        <v>1</v>
      </c>
      <c r="AO27" s="36" t="b">
        <f t="shared" si="26"/>
        <v>1</v>
      </c>
      <c r="AP27" s="36" t="b">
        <f t="shared" si="27"/>
        <v>1</v>
      </c>
      <c r="AQ27" s="36" t="b">
        <f t="shared" si="28"/>
        <v>1</v>
      </c>
      <c r="AR27" s="36" t="b">
        <f t="shared" si="31"/>
        <v>1</v>
      </c>
      <c r="AS27" s="36" t="b">
        <f t="shared" si="31"/>
        <v>1</v>
      </c>
      <c r="AT27" s="36" t="b">
        <f t="shared" si="31"/>
        <v>1</v>
      </c>
      <c r="AV27" s="10"/>
      <c r="AW27" s="10"/>
      <c r="AX27" s="10"/>
      <c r="AY27" s="10"/>
      <c r="AZ27" s="10"/>
      <c r="BA27" s="10"/>
    </row>
    <row r="28" spans="1:53" ht="33.75" customHeight="1" x14ac:dyDescent="0.25">
      <c r="A28" s="47">
        <v>12</v>
      </c>
      <c r="B28" s="46" t="s">
        <v>72</v>
      </c>
      <c r="C28" s="70">
        <v>5</v>
      </c>
      <c r="D28" s="18">
        <f>[19]Sheet1!$P$15</f>
        <v>15810</v>
      </c>
      <c r="E28" s="18">
        <f>[19]Sheet1!$V$15</f>
        <v>16405</v>
      </c>
      <c r="F28" s="18">
        <f>[19]Sheet1!$AB$15</f>
        <v>32215</v>
      </c>
      <c r="G28" s="18">
        <f>[19]Sheet1!$P$19</f>
        <v>0</v>
      </c>
      <c r="H28" s="18">
        <f>[19]Sheet1!$V$19</f>
        <v>0</v>
      </c>
      <c r="I28" s="18">
        <f>[19]Sheet1!$AB$19</f>
        <v>0</v>
      </c>
      <c r="J28" s="18">
        <f>[19]Sheet1!$P$23</f>
        <v>0</v>
      </c>
      <c r="K28" s="18">
        <f>[19]Sheet1!$V$23</f>
        <v>0</v>
      </c>
      <c r="L28" s="18">
        <f>[19]Sheet1!$AB$23</f>
        <v>0</v>
      </c>
      <c r="M28" s="18">
        <f>[19]Sheet1!$P$29</f>
        <v>0</v>
      </c>
      <c r="N28" s="18">
        <f>[19]Sheet1!$V$29</f>
        <v>0</v>
      </c>
      <c r="O28" s="18">
        <f>[19]Sheet1!$AB$29</f>
        <v>0</v>
      </c>
      <c r="P28" s="18"/>
      <c r="Q28" s="18"/>
      <c r="R28" s="18"/>
      <c r="S28" s="18"/>
      <c r="T28" s="18"/>
      <c r="U28" s="18"/>
      <c r="V28" s="18">
        <f>[19]Sheet1!$P$33</f>
        <v>260</v>
      </c>
      <c r="W28" s="18">
        <f>[19]Sheet1!$V$33</f>
        <v>235</v>
      </c>
      <c r="X28" s="18">
        <f>[19]Sheet1!$AB$33</f>
        <v>495</v>
      </c>
      <c r="Y28" s="18">
        <f>[19]Sheet1!$P$37</f>
        <v>172</v>
      </c>
      <c r="Z28" s="18">
        <f>[19]Sheet1!$V$37</f>
        <v>128</v>
      </c>
      <c r="AA28" s="18">
        <f>[19]Sheet1!$AB$37</f>
        <v>300</v>
      </c>
      <c r="AB28" s="82">
        <f>[19]Sheet1!$P$41</f>
        <v>15722</v>
      </c>
      <c r="AC28" s="82">
        <f>[19]Sheet1!$V$41</f>
        <v>16298</v>
      </c>
      <c r="AD28" s="82">
        <f>[19]Sheet1!$AB$41</f>
        <v>32020</v>
      </c>
      <c r="AE28" s="8"/>
      <c r="AF28" s="8"/>
      <c r="AG28" s="5"/>
      <c r="AH28" s="1" t="s">
        <v>85</v>
      </c>
      <c r="AI28" s="36" t="b">
        <f t="shared" si="20"/>
        <v>1</v>
      </c>
      <c r="AJ28" s="36" t="b">
        <f t="shared" si="21"/>
        <v>1</v>
      </c>
      <c r="AK28" s="36" t="b">
        <f t="shared" si="22"/>
        <v>1</v>
      </c>
      <c r="AL28" s="36" t="b">
        <f t="shared" si="23"/>
        <v>1</v>
      </c>
      <c r="AM28" s="36" t="b">
        <f t="shared" si="24"/>
        <v>1</v>
      </c>
      <c r="AN28" s="36" t="b">
        <f t="shared" si="25"/>
        <v>1</v>
      </c>
      <c r="AO28" s="36" t="b">
        <f t="shared" si="26"/>
        <v>1</v>
      </c>
      <c r="AP28" s="36" t="b">
        <f t="shared" si="27"/>
        <v>1</v>
      </c>
      <c r="AQ28" s="36" t="b">
        <f t="shared" si="28"/>
        <v>1</v>
      </c>
      <c r="AR28" s="36" t="b">
        <f t="shared" si="31"/>
        <v>1</v>
      </c>
      <c r="AS28" s="36" t="b">
        <f t="shared" si="31"/>
        <v>1</v>
      </c>
      <c r="AT28" s="36" t="b">
        <f t="shared" si="31"/>
        <v>1</v>
      </c>
      <c r="AV28" s="10"/>
      <c r="AW28" s="10"/>
      <c r="AX28" s="10"/>
      <c r="AY28" s="10"/>
      <c r="AZ28" s="10"/>
      <c r="BA28" s="10"/>
    </row>
    <row r="29" spans="1:53" ht="33.75" customHeight="1" x14ac:dyDescent="0.25">
      <c r="A29" s="50">
        <v>13</v>
      </c>
      <c r="B29" s="46" t="s">
        <v>33</v>
      </c>
      <c r="C29" s="70">
        <v>5</v>
      </c>
      <c r="D29" s="18">
        <f>[20]Sheet1!$P$15</f>
        <v>12073</v>
      </c>
      <c r="E29" s="18">
        <f>[20]Sheet1!$V$15</f>
        <v>12747</v>
      </c>
      <c r="F29" s="18">
        <f>[20]Sheet1!$AB$15</f>
        <v>24820</v>
      </c>
      <c r="G29" s="18">
        <f>[20]Sheet1!$P$19</f>
        <v>0</v>
      </c>
      <c r="H29" s="18">
        <f>[20]Sheet1!$V$19</f>
        <v>0</v>
      </c>
      <c r="I29" s="18">
        <f>[20]Sheet1!$AB$19</f>
        <v>0</v>
      </c>
      <c r="J29" s="18">
        <f>[20]Sheet1!$P$23</f>
        <v>0</v>
      </c>
      <c r="K29" s="18">
        <f>[20]Sheet1!$V$23</f>
        <v>0</v>
      </c>
      <c r="L29" s="18">
        <f>[20]Sheet1!$AB$23</f>
        <v>0</v>
      </c>
      <c r="M29" s="18">
        <f>[20]Sheet1!$P$29</f>
        <v>0</v>
      </c>
      <c r="N29" s="18">
        <f>[20]Sheet1!$V$29</f>
        <v>0</v>
      </c>
      <c r="O29" s="18">
        <f>[20]Sheet1!$AB$29</f>
        <v>0</v>
      </c>
      <c r="P29" s="18"/>
      <c r="Q29" s="18"/>
      <c r="R29" s="18"/>
      <c r="S29" s="18"/>
      <c r="T29" s="18"/>
      <c r="U29" s="18"/>
      <c r="V29" s="18">
        <f>[20]Sheet1!$P$33</f>
        <v>197</v>
      </c>
      <c r="W29" s="18">
        <f>[20]Sheet1!$V$33</f>
        <v>187</v>
      </c>
      <c r="X29" s="18">
        <f>[20]Sheet1!$AB$33</f>
        <v>384</v>
      </c>
      <c r="Y29" s="18">
        <f>[20]Sheet1!$P$37</f>
        <v>123</v>
      </c>
      <c r="Z29" s="18">
        <f>[20]Sheet1!$V$37</f>
        <v>105</v>
      </c>
      <c r="AA29" s="18">
        <f>[20]Sheet1!$AB$37</f>
        <v>228</v>
      </c>
      <c r="AB29" s="82">
        <f>[20]Sheet1!$P$41</f>
        <v>11999</v>
      </c>
      <c r="AC29" s="82">
        <f>[20]Sheet1!$V$41</f>
        <v>12665</v>
      </c>
      <c r="AD29" s="82">
        <f>[20]Sheet1!$AB$41</f>
        <v>24664</v>
      </c>
      <c r="AE29" s="8"/>
      <c r="AF29" s="8"/>
      <c r="AG29" s="5"/>
      <c r="AH29" s="1" t="s">
        <v>33</v>
      </c>
      <c r="AI29" s="36" t="b">
        <f t="shared" si="20"/>
        <v>1</v>
      </c>
      <c r="AJ29" s="36" t="b">
        <f t="shared" si="21"/>
        <v>1</v>
      </c>
      <c r="AK29" s="36" t="b">
        <f t="shared" si="22"/>
        <v>1</v>
      </c>
      <c r="AL29" s="36" t="b">
        <f t="shared" si="23"/>
        <v>1</v>
      </c>
      <c r="AM29" s="36" t="b">
        <f t="shared" si="24"/>
        <v>1</v>
      </c>
      <c r="AN29" s="36" t="b">
        <f t="shared" si="25"/>
        <v>1</v>
      </c>
      <c r="AO29" s="36" t="b">
        <f t="shared" si="26"/>
        <v>1</v>
      </c>
      <c r="AP29" s="36" t="b">
        <f t="shared" si="27"/>
        <v>1</v>
      </c>
      <c r="AQ29" s="36" t="b">
        <f t="shared" si="28"/>
        <v>1</v>
      </c>
      <c r="AR29" s="36" t="b">
        <f>D29+G29+J29+M29+P29+S29-V29+Y29=AB29</f>
        <v>1</v>
      </c>
      <c r="AS29" s="36" t="b">
        <f>E29+H29+K29+N29+Q29+T29-W29+Z29=AC29</f>
        <v>1</v>
      </c>
      <c r="AT29" s="36" t="b">
        <f>F29+I29+L29+O29+R29+U29-X29+AA29=AD29</f>
        <v>1</v>
      </c>
      <c r="AV29" s="10"/>
      <c r="AW29" s="10"/>
      <c r="AX29" s="10"/>
      <c r="AY29" s="10"/>
      <c r="AZ29" s="10"/>
      <c r="BA29" s="10"/>
    </row>
    <row r="30" spans="1:53" ht="33.75" customHeight="1" x14ac:dyDescent="0.25">
      <c r="A30" s="50">
        <v>14</v>
      </c>
      <c r="B30" s="46" t="s">
        <v>73</v>
      </c>
      <c r="C30" s="70">
        <v>3</v>
      </c>
      <c r="D30" s="18">
        <f>[21]Sheet1!$P$15</f>
        <v>18748</v>
      </c>
      <c r="E30" s="18">
        <f>[21]Sheet1!$V$15</f>
        <v>20142</v>
      </c>
      <c r="F30" s="18">
        <f>[21]Sheet1!$AB$15</f>
        <v>38890</v>
      </c>
      <c r="G30" s="18">
        <f>[21]Sheet1!$P$19</f>
        <v>0</v>
      </c>
      <c r="H30" s="18">
        <f>[21]Sheet1!$V$19</f>
        <v>0</v>
      </c>
      <c r="I30" s="18">
        <f>[21]Sheet1!$AB$19</f>
        <v>0</v>
      </c>
      <c r="J30" s="18">
        <f>[21]Sheet1!$P$23</f>
        <v>0</v>
      </c>
      <c r="K30" s="18">
        <f>[21]Sheet1!$V$23</f>
        <v>0</v>
      </c>
      <c r="L30" s="18">
        <f>[21]Sheet1!$AB$23</f>
        <v>0</v>
      </c>
      <c r="M30" s="18">
        <f>[21]Sheet1!$P$29</f>
        <v>0</v>
      </c>
      <c r="N30" s="18">
        <f>[21]Sheet1!$V$29</f>
        <v>0</v>
      </c>
      <c r="O30" s="18">
        <f>[21]Sheet1!$AB$29</f>
        <v>0</v>
      </c>
      <c r="P30" s="18"/>
      <c r="Q30" s="18"/>
      <c r="R30" s="18"/>
      <c r="S30" s="18"/>
      <c r="T30" s="18"/>
      <c r="U30" s="18"/>
      <c r="V30" s="18">
        <f>[21]Sheet1!$P$33</f>
        <v>227</v>
      </c>
      <c r="W30" s="18">
        <f>[21]Sheet1!$V$33</f>
        <v>257</v>
      </c>
      <c r="X30" s="18">
        <f>[21]Sheet1!$AB$33</f>
        <v>484</v>
      </c>
      <c r="Y30" s="18">
        <f>[21]Sheet1!$P$37</f>
        <v>139</v>
      </c>
      <c r="Z30" s="18">
        <f>[21]Sheet1!$V$37</f>
        <v>132</v>
      </c>
      <c r="AA30" s="18">
        <f>[21]Sheet1!$AB$37</f>
        <v>271</v>
      </c>
      <c r="AB30" s="82">
        <f>[21]Sheet1!$P$41</f>
        <v>18660</v>
      </c>
      <c r="AC30" s="82">
        <f>[21]Sheet1!$V$41</f>
        <v>20017</v>
      </c>
      <c r="AD30" s="82">
        <f>[21]Sheet1!$AB$41</f>
        <v>38677</v>
      </c>
      <c r="AE30" s="8"/>
      <c r="AF30" s="8"/>
      <c r="AG30" s="5"/>
      <c r="AH30" s="1" t="s">
        <v>86</v>
      </c>
      <c r="AI30" s="36" t="b">
        <f t="shared" si="20"/>
        <v>1</v>
      </c>
      <c r="AJ30" s="36" t="b">
        <f t="shared" si="21"/>
        <v>1</v>
      </c>
      <c r="AK30" s="36" t="b">
        <f t="shared" si="22"/>
        <v>1</v>
      </c>
      <c r="AL30" s="36" t="b">
        <f t="shared" si="23"/>
        <v>1</v>
      </c>
      <c r="AM30" s="36" t="b">
        <f t="shared" si="24"/>
        <v>1</v>
      </c>
      <c r="AN30" s="36" t="b">
        <f t="shared" si="25"/>
        <v>1</v>
      </c>
      <c r="AO30" s="36" t="b">
        <f t="shared" si="26"/>
        <v>1</v>
      </c>
      <c r="AP30" s="36" t="b">
        <f t="shared" si="27"/>
        <v>1</v>
      </c>
      <c r="AQ30" s="36" t="b">
        <f t="shared" si="28"/>
        <v>1</v>
      </c>
      <c r="AR30" s="36" t="b">
        <f t="shared" ref="AR30:AT31" si="32">D30+G30+J30+M30+P30+S30-V30+Y30=AB30</f>
        <v>1</v>
      </c>
      <c r="AS30" s="36" t="b">
        <f t="shared" si="32"/>
        <v>1</v>
      </c>
      <c r="AT30" s="36" t="b">
        <f t="shared" si="32"/>
        <v>1</v>
      </c>
      <c r="AV30" s="10"/>
      <c r="AW30" s="10"/>
      <c r="AX30" s="10"/>
      <c r="AY30" s="10"/>
      <c r="AZ30" s="10"/>
      <c r="BA30" s="10"/>
    </row>
    <row r="31" spans="1:53" ht="33.75" customHeight="1" x14ac:dyDescent="0.25">
      <c r="A31" s="50">
        <v>15</v>
      </c>
      <c r="B31" s="46" t="s">
        <v>60</v>
      </c>
      <c r="C31" s="70">
        <v>5</v>
      </c>
      <c r="D31" s="18">
        <f>[22]Sheet1!$P$15</f>
        <v>74401</v>
      </c>
      <c r="E31" s="18">
        <f>[22]Sheet1!$V$15</f>
        <v>77379</v>
      </c>
      <c r="F31" s="18">
        <f>[22]Sheet1!$AB$15</f>
        <v>151780</v>
      </c>
      <c r="G31" s="18">
        <f>[22]Sheet1!$P$19</f>
        <v>0</v>
      </c>
      <c r="H31" s="18">
        <f>[22]Sheet1!$V$19</f>
        <v>0</v>
      </c>
      <c r="I31" s="18">
        <f>[22]Sheet1!$AB$19</f>
        <v>0</v>
      </c>
      <c r="J31" s="18">
        <f>[22]Sheet1!$P$23</f>
        <v>0</v>
      </c>
      <c r="K31" s="18">
        <f>[22]Sheet1!$V$23</f>
        <v>0</v>
      </c>
      <c r="L31" s="18">
        <f>[22]Sheet1!$AB$23</f>
        <v>0</v>
      </c>
      <c r="M31" s="18">
        <f>[22]Sheet1!$P$29</f>
        <v>0</v>
      </c>
      <c r="N31" s="18">
        <f>[22]Sheet1!$V$29</f>
        <v>0</v>
      </c>
      <c r="O31" s="18">
        <f>[22]Sheet1!$AB$29</f>
        <v>0</v>
      </c>
      <c r="P31" s="18"/>
      <c r="Q31" s="18"/>
      <c r="R31" s="18"/>
      <c r="S31" s="18"/>
      <c r="T31" s="18"/>
      <c r="U31" s="18"/>
      <c r="V31" s="18">
        <f>[22]Sheet1!$P$33</f>
        <v>1386</v>
      </c>
      <c r="W31" s="18">
        <f>[22]Sheet1!$V$33</f>
        <v>1275</v>
      </c>
      <c r="X31" s="18">
        <f>[22]Sheet1!$AB$33</f>
        <v>2661</v>
      </c>
      <c r="Y31" s="18">
        <f>[22]Sheet1!$P$37</f>
        <v>1085</v>
      </c>
      <c r="Z31" s="18">
        <f>[22]Sheet1!$V$37</f>
        <v>703</v>
      </c>
      <c r="AA31" s="18">
        <f>[22]Sheet1!$AB$37</f>
        <v>1788</v>
      </c>
      <c r="AB31" s="82">
        <f>[22]Sheet1!$P$41</f>
        <v>74100</v>
      </c>
      <c r="AC31" s="82">
        <f>[22]Sheet1!$V$41</f>
        <v>76807</v>
      </c>
      <c r="AD31" s="82">
        <f>[22]Sheet1!$AB$41</f>
        <v>150907</v>
      </c>
      <c r="AE31" s="37"/>
      <c r="AF31" s="8"/>
      <c r="AG31" s="5"/>
      <c r="AH31" s="1" t="s">
        <v>87</v>
      </c>
      <c r="AI31" s="36" t="b">
        <f t="shared" si="20"/>
        <v>1</v>
      </c>
      <c r="AJ31" s="36" t="b">
        <f t="shared" si="21"/>
        <v>1</v>
      </c>
      <c r="AK31" s="36" t="b">
        <f t="shared" si="22"/>
        <v>1</v>
      </c>
      <c r="AL31" s="36" t="b">
        <f t="shared" si="23"/>
        <v>1</v>
      </c>
      <c r="AM31" s="36" t="b">
        <f t="shared" si="24"/>
        <v>1</v>
      </c>
      <c r="AN31" s="36" t="b">
        <f t="shared" si="25"/>
        <v>1</v>
      </c>
      <c r="AO31" s="36" t="b">
        <f t="shared" si="26"/>
        <v>1</v>
      </c>
      <c r="AP31" s="36" t="b">
        <f t="shared" si="27"/>
        <v>1</v>
      </c>
      <c r="AQ31" s="36" t="b">
        <f t="shared" si="28"/>
        <v>1</v>
      </c>
      <c r="AR31" s="36" t="b">
        <f t="shared" si="32"/>
        <v>1</v>
      </c>
      <c r="AS31" s="36" t="b">
        <f t="shared" si="32"/>
        <v>1</v>
      </c>
      <c r="AT31" s="36" t="b">
        <f t="shared" si="32"/>
        <v>1</v>
      </c>
      <c r="AV31" s="10"/>
      <c r="AW31" s="10"/>
      <c r="AX31" s="10"/>
      <c r="AY31" s="10"/>
      <c r="AZ31" s="10"/>
      <c r="BA31" s="10"/>
    </row>
    <row r="32" spans="1:53" s="11" customFormat="1" ht="33.75" customHeight="1" x14ac:dyDescent="0.25">
      <c r="A32" s="47">
        <v>16</v>
      </c>
      <c r="B32" s="46" t="s">
        <v>28</v>
      </c>
      <c r="C32" s="70">
        <v>3</v>
      </c>
      <c r="D32" s="18">
        <f>[23]Sheet1!$P$15</f>
        <v>16012</v>
      </c>
      <c r="E32" s="18">
        <f>[23]Sheet1!$V$15</f>
        <v>17060</v>
      </c>
      <c r="F32" s="18">
        <f>[23]Sheet1!$AB$15</f>
        <v>33072</v>
      </c>
      <c r="G32" s="18">
        <f>[23]Sheet1!$P$19</f>
        <v>0</v>
      </c>
      <c r="H32" s="18">
        <f>[23]Sheet1!$V$19</f>
        <v>0</v>
      </c>
      <c r="I32" s="18">
        <f>[23]Sheet1!$AB$19</f>
        <v>0</v>
      </c>
      <c r="J32" s="18">
        <f>[23]Sheet1!$P$23</f>
        <v>0</v>
      </c>
      <c r="K32" s="18">
        <f>[23]Sheet1!$V$23</f>
        <v>0</v>
      </c>
      <c r="L32" s="18">
        <f>[23]Sheet1!$AB$23</f>
        <v>0</v>
      </c>
      <c r="M32" s="18">
        <f>[23]Sheet1!$P$29</f>
        <v>0</v>
      </c>
      <c r="N32" s="18">
        <f>[23]Sheet1!$V$29</f>
        <v>0</v>
      </c>
      <c r="O32" s="18">
        <f>[23]Sheet1!$AB$29</f>
        <v>0</v>
      </c>
      <c r="P32" s="18"/>
      <c r="Q32" s="18"/>
      <c r="R32" s="18"/>
      <c r="S32" s="18"/>
      <c r="T32" s="18"/>
      <c r="U32" s="18"/>
      <c r="V32" s="18">
        <f>[23]Sheet1!$P$33</f>
        <v>225</v>
      </c>
      <c r="W32" s="18">
        <f>[23]Sheet1!$V$33</f>
        <v>214</v>
      </c>
      <c r="X32" s="18">
        <f>[23]Sheet1!$AB$33</f>
        <v>439</v>
      </c>
      <c r="Y32" s="18">
        <f>[23]Sheet1!$P$37</f>
        <v>118</v>
      </c>
      <c r="Z32" s="18">
        <f>[23]Sheet1!$V$37</f>
        <v>108</v>
      </c>
      <c r="AA32" s="18">
        <f>[23]Sheet1!$AB$37</f>
        <v>226</v>
      </c>
      <c r="AB32" s="82">
        <f>[23]Sheet1!$P$41</f>
        <v>15905</v>
      </c>
      <c r="AC32" s="82">
        <f>[23]Sheet1!$V$41</f>
        <v>16954</v>
      </c>
      <c r="AD32" s="82">
        <f>[23]Sheet1!$AB$41</f>
        <v>32859</v>
      </c>
      <c r="AE32" s="29"/>
      <c r="AF32" s="29"/>
      <c r="AG32" s="30"/>
      <c r="AH32" s="31" t="s">
        <v>28</v>
      </c>
      <c r="AI32" s="32" t="b">
        <f t="shared" si="20"/>
        <v>1</v>
      </c>
      <c r="AJ32" s="32" t="b">
        <f t="shared" si="21"/>
        <v>1</v>
      </c>
      <c r="AK32" s="32" t="b">
        <f t="shared" si="22"/>
        <v>1</v>
      </c>
      <c r="AL32" s="32" t="b">
        <f t="shared" si="23"/>
        <v>1</v>
      </c>
      <c r="AM32" s="32" t="b">
        <f t="shared" si="24"/>
        <v>1</v>
      </c>
      <c r="AN32" s="32" t="b">
        <f t="shared" si="25"/>
        <v>1</v>
      </c>
      <c r="AO32" s="32" t="b">
        <f t="shared" si="26"/>
        <v>1</v>
      </c>
      <c r="AP32" s="32" t="b">
        <f t="shared" si="27"/>
        <v>1</v>
      </c>
      <c r="AQ32" s="32" t="b">
        <f t="shared" si="28"/>
        <v>1</v>
      </c>
      <c r="AR32" s="32" t="b">
        <f t="shared" ref="AR32:AT35" si="33">D32+G32+J32+M32+P32+S32-V32+Y32=AB32</f>
        <v>1</v>
      </c>
      <c r="AS32" s="32" t="b">
        <f t="shared" si="33"/>
        <v>1</v>
      </c>
      <c r="AT32" s="32" t="b">
        <f t="shared" si="33"/>
        <v>1</v>
      </c>
      <c r="AV32" s="89"/>
      <c r="AW32" s="89"/>
      <c r="AX32" s="89"/>
      <c r="AY32" s="89"/>
      <c r="AZ32" s="89"/>
      <c r="BA32" s="89"/>
    </row>
    <row r="33" spans="1:53" s="11" customFormat="1" ht="33.75" customHeight="1" x14ac:dyDescent="0.25">
      <c r="A33" s="47">
        <v>17</v>
      </c>
      <c r="B33" s="46" t="s">
        <v>24</v>
      </c>
      <c r="C33" s="70">
        <v>1</v>
      </c>
      <c r="D33" s="18">
        <f>[24]Sheet1!$P$15</f>
        <v>19962</v>
      </c>
      <c r="E33" s="18">
        <f>[24]Sheet1!$V$15</f>
        <v>21090</v>
      </c>
      <c r="F33" s="18">
        <f>[24]Sheet1!$AB$15</f>
        <v>41052</v>
      </c>
      <c r="G33" s="18">
        <f>[24]Sheet1!$P$19</f>
        <v>0</v>
      </c>
      <c r="H33" s="18">
        <f>[24]Sheet1!$V$19</f>
        <v>0</v>
      </c>
      <c r="I33" s="18">
        <f>[24]Sheet1!$AB$19</f>
        <v>0</v>
      </c>
      <c r="J33" s="18">
        <f>[24]Sheet1!$P$23</f>
        <v>0</v>
      </c>
      <c r="K33" s="18">
        <f>[24]Sheet1!$V$23</f>
        <v>0</v>
      </c>
      <c r="L33" s="18">
        <f>[24]Sheet1!$AB$23</f>
        <v>0</v>
      </c>
      <c r="M33" s="18">
        <f>[24]Sheet1!$P$29</f>
        <v>0</v>
      </c>
      <c r="N33" s="18">
        <f>[24]Sheet1!$V$29</f>
        <v>0</v>
      </c>
      <c r="O33" s="18">
        <f>[24]Sheet1!$AB$29</f>
        <v>0</v>
      </c>
      <c r="P33" s="18"/>
      <c r="Q33" s="18"/>
      <c r="R33" s="18"/>
      <c r="S33" s="18"/>
      <c r="T33" s="18"/>
      <c r="U33" s="18"/>
      <c r="V33" s="18">
        <f>[24]Sheet1!$P$33</f>
        <v>480</v>
      </c>
      <c r="W33" s="18">
        <f>[24]Sheet1!$V$33</f>
        <v>394</v>
      </c>
      <c r="X33" s="18">
        <f>[24]Sheet1!$AB$33</f>
        <v>874</v>
      </c>
      <c r="Y33" s="18">
        <f>[24]Sheet1!$P$37</f>
        <v>320</v>
      </c>
      <c r="Z33" s="18">
        <f>[24]Sheet1!$V$37</f>
        <v>205</v>
      </c>
      <c r="AA33" s="18">
        <f>[24]Sheet1!$AB$37</f>
        <v>525</v>
      </c>
      <c r="AB33" s="82">
        <f>[24]Sheet1!$P$41</f>
        <v>19802</v>
      </c>
      <c r="AC33" s="82">
        <f>[24]Sheet1!$V$41</f>
        <v>20901</v>
      </c>
      <c r="AD33" s="82">
        <f>[24]Sheet1!$AB$41</f>
        <v>40703</v>
      </c>
      <c r="AE33" s="29"/>
      <c r="AF33" s="29"/>
      <c r="AG33" s="30"/>
      <c r="AH33" s="31" t="s">
        <v>24</v>
      </c>
      <c r="AI33" s="32" t="b">
        <f t="shared" si="20"/>
        <v>1</v>
      </c>
      <c r="AJ33" s="32" t="b">
        <f t="shared" si="21"/>
        <v>1</v>
      </c>
      <c r="AK33" s="32" t="b">
        <f t="shared" si="22"/>
        <v>1</v>
      </c>
      <c r="AL33" s="32" t="b">
        <f t="shared" si="23"/>
        <v>1</v>
      </c>
      <c r="AM33" s="32" t="b">
        <f t="shared" si="24"/>
        <v>1</v>
      </c>
      <c r="AN33" s="32" t="b">
        <f t="shared" si="25"/>
        <v>1</v>
      </c>
      <c r="AO33" s="32" t="b">
        <f t="shared" si="26"/>
        <v>1</v>
      </c>
      <c r="AP33" s="32" t="b">
        <f t="shared" si="27"/>
        <v>1</v>
      </c>
      <c r="AQ33" s="32" t="b">
        <f t="shared" si="28"/>
        <v>1</v>
      </c>
      <c r="AR33" s="32" t="b">
        <f t="shared" si="33"/>
        <v>1</v>
      </c>
      <c r="AS33" s="32" t="b">
        <f t="shared" si="33"/>
        <v>1</v>
      </c>
      <c r="AT33" s="32" t="b">
        <f t="shared" si="33"/>
        <v>1</v>
      </c>
      <c r="AV33" s="89"/>
      <c r="AW33" s="89"/>
      <c r="AX33" s="89"/>
      <c r="AY33" s="89"/>
      <c r="AZ33" s="89"/>
      <c r="BA33" s="89"/>
    </row>
    <row r="34" spans="1:53" s="11" customFormat="1" ht="33.75" customHeight="1" x14ac:dyDescent="0.25">
      <c r="A34" s="47">
        <v>18</v>
      </c>
      <c r="B34" s="46" t="s">
        <v>30</v>
      </c>
      <c r="C34" s="70">
        <v>5</v>
      </c>
      <c r="D34" s="18">
        <f>[25]Sheet1!$P$15</f>
        <v>13559</v>
      </c>
      <c r="E34" s="18">
        <f>[25]Sheet1!$V$15</f>
        <v>14094</v>
      </c>
      <c r="F34" s="18">
        <f>[25]Sheet1!$AB$15</f>
        <v>27653</v>
      </c>
      <c r="G34" s="18">
        <f>[25]Sheet1!$P$19</f>
        <v>0</v>
      </c>
      <c r="H34" s="18">
        <f>[25]Sheet1!$V$19</f>
        <v>0</v>
      </c>
      <c r="I34" s="18">
        <f>[25]Sheet1!$AB$19</f>
        <v>0</v>
      </c>
      <c r="J34" s="18">
        <f>[25]Sheet1!$P$23</f>
        <v>0</v>
      </c>
      <c r="K34" s="18">
        <f>[25]Sheet1!$V$23</f>
        <v>0</v>
      </c>
      <c r="L34" s="18">
        <f>[25]Sheet1!$AB$23</f>
        <v>0</v>
      </c>
      <c r="M34" s="18">
        <f>[25]Sheet1!$P$29</f>
        <v>0</v>
      </c>
      <c r="N34" s="18">
        <f>[25]Sheet1!$V$29</f>
        <v>0</v>
      </c>
      <c r="O34" s="18">
        <f>[25]Sheet1!$AB$29</f>
        <v>0</v>
      </c>
      <c r="P34" s="18"/>
      <c r="Q34" s="18"/>
      <c r="R34" s="18"/>
      <c r="S34" s="18"/>
      <c r="T34" s="18"/>
      <c r="U34" s="18"/>
      <c r="V34" s="18">
        <f>[25]Sheet1!$P$33</f>
        <v>223</v>
      </c>
      <c r="W34" s="18">
        <f>[25]Sheet1!$V$33</f>
        <v>212</v>
      </c>
      <c r="X34" s="18">
        <f>[25]Sheet1!$AB$33</f>
        <v>435</v>
      </c>
      <c r="Y34" s="18">
        <f>[25]Sheet1!$P$37</f>
        <v>132</v>
      </c>
      <c r="Z34" s="18">
        <f>[25]Sheet1!$V$37</f>
        <v>109</v>
      </c>
      <c r="AA34" s="18">
        <f>[25]Sheet1!$AB$37</f>
        <v>241</v>
      </c>
      <c r="AB34" s="82">
        <f>[25]Sheet1!$P$41</f>
        <v>13468</v>
      </c>
      <c r="AC34" s="82">
        <f>[25]Sheet1!$V$41</f>
        <v>13991</v>
      </c>
      <c r="AD34" s="82">
        <f>[25]Sheet1!$AB$41</f>
        <v>27459</v>
      </c>
      <c r="AE34" s="29"/>
      <c r="AF34" s="29"/>
      <c r="AG34" s="30"/>
      <c r="AH34" s="31" t="s">
        <v>29</v>
      </c>
      <c r="AI34" s="32" t="b">
        <f t="shared" si="20"/>
        <v>1</v>
      </c>
      <c r="AJ34" s="32" t="b">
        <f t="shared" si="21"/>
        <v>1</v>
      </c>
      <c r="AK34" s="32" t="b">
        <f t="shared" si="22"/>
        <v>1</v>
      </c>
      <c r="AL34" s="32" t="b">
        <f t="shared" si="23"/>
        <v>1</v>
      </c>
      <c r="AM34" s="32" t="b">
        <f t="shared" si="24"/>
        <v>1</v>
      </c>
      <c r="AN34" s="32" t="b">
        <f t="shared" si="25"/>
        <v>1</v>
      </c>
      <c r="AO34" s="32" t="b">
        <f t="shared" si="26"/>
        <v>1</v>
      </c>
      <c r="AP34" s="32" t="b">
        <f t="shared" si="27"/>
        <v>1</v>
      </c>
      <c r="AQ34" s="32" t="b">
        <f t="shared" si="28"/>
        <v>1</v>
      </c>
      <c r="AR34" s="32" t="b">
        <f t="shared" si="33"/>
        <v>1</v>
      </c>
      <c r="AS34" s="32" t="b">
        <f t="shared" si="33"/>
        <v>1</v>
      </c>
      <c r="AT34" s="32" t="b">
        <f t="shared" si="33"/>
        <v>1</v>
      </c>
      <c r="AV34" s="89"/>
      <c r="AW34" s="89"/>
      <c r="AX34" s="89"/>
      <c r="AY34" s="89"/>
      <c r="AZ34" s="89"/>
      <c r="BA34" s="89"/>
    </row>
    <row r="35" spans="1:53" s="11" customFormat="1" ht="33.75" customHeight="1" x14ac:dyDescent="0.25">
      <c r="A35" s="47">
        <v>19</v>
      </c>
      <c r="B35" s="46" t="s">
        <v>32</v>
      </c>
      <c r="C35" s="70">
        <v>5</v>
      </c>
      <c r="D35" s="18">
        <f>[26]Sheet1!$P$15</f>
        <v>21270</v>
      </c>
      <c r="E35" s="18">
        <f>[26]Sheet1!$V$15</f>
        <v>21943</v>
      </c>
      <c r="F35" s="18">
        <f>[26]Sheet1!$AB$15</f>
        <v>43213</v>
      </c>
      <c r="G35" s="18">
        <f>[26]Sheet1!$P$19</f>
        <v>0</v>
      </c>
      <c r="H35" s="18">
        <f>[26]Sheet1!$V$19</f>
        <v>0</v>
      </c>
      <c r="I35" s="18">
        <f>[26]Sheet1!$AB$19</f>
        <v>0</v>
      </c>
      <c r="J35" s="18">
        <f>[26]Sheet1!$P$23</f>
        <v>0</v>
      </c>
      <c r="K35" s="18">
        <f>[26]Sheet1!$V$23</f>
        <v>0</v>
      </c>
      <c r="L35" s="18">
        <f>[26]Sheet1!$AB$23</f>
        <v>0</v>
      </c>
      <c r="M35" s="18">
        <f>[26]Sheet1!$P$29</f>
        <v>0</v>
      </c>
      <c r="N35" s="18">
        <f>[26]Sheet1!$V$29</f>
        <v>0</v>
      </c>
      <c r="O35" s="18">
        <f>[26]Sheet1!$AB$29</f>
        <v>0</v>
      </c>
      <c r="P35" s="18"/>
      <c r="Q35" s="18"/>
      <c r="R35" s="18"/>
      <c r="S35" s="18"/>
      <c r="T35" s="18"/>
      <c r="U35" s="18"/>
      <c r="V35" s="18">
        <f>[26]Sheet1!$P$33</f>
        <v>387</v>
      </c>
      <c r="W35" s="18">
        <f>[26]Sheet1!$V$33</f>
        <v>328</v>
      </c>
      <c r="X35" s="18">
        <f>[26]Sheet1!$AB$33</f>
        <v>715</v>
      </c>
      <c r="Y35" s="18">
        <f>[26]Sheet1!$P$37</f>
        <v>267</v>
      </c>
      <c r="Z35" s="18">
        <f>[26]Sheet1!$V$37</f>
        <v>231</v>
      </c>
      <c r="AA35" s="18">
        <f>[26]Sheet1!$AB$37</f>
        <v>498</v>
      </c>
      <c r="AB35" s="82">
        <f>[26]Sheet1!$P$41</f>
        <v>21150</v>
      </c>
      <c r="AC35" s="82">
        <f>[26]Sheet1!$V$41</f>
        <v>21846</v>
      </c>
      <c r="AD35" s="82">
        <f>[26]Sheet1!$AB$41</f>
        <v>42996</v>
      </c>
      <c r="AE35" s="29"/>
      <c r="AF35" s="29"/>
      <c r="AG35" s="30"/>
      <c r="AH35" s="31" t="s">
        <v>31</v>
      </c>
      <c r="AI35" s="32" t="b">
        <f t="shared" si="20"/>
        <v>1</v>
      </c>
      <c r="AJ35" s="32" t="b">
        <f t="shared" si="21"/>
        <v>1</v>
      </c>
      <c r="AK35" s="32" t="b">
        <f t="shared" si="22"/>
        <v>1</v>
      </c>
      <c r="AL35" s="32" t="b">
        <f t="shared" si="23"/>
        <v>1</v>
      </c>
      <c r="AM35" s="32" t="b">
        <f t="shared" si="24"/>
        <v>1</v>
      </c>
      <c r="AN35" s="32" t="b">
        <f t="shared" si="25"/>
        <v>1</v>
      </c>
      <c r="AO35" s="32" t="b">
        <f t="shared" si="26"/>
        <v>1</v>
      </c>
      <c r="AP35" s="32" t="b">
        <f t="shared" si="27"/>
        <v>1</v>
      </c>
      <c r="AQ35" s="32" t="b">
        <f t="shared" si="28"/>
        <v>1</v>
      </c>
      <c r="AR35" s="32" t="b">
        <f t="shared" si="33"/>
        <v>1</v>
      </c>
      <c r="AS35" s="32" t="b">
        <f t="shared" si="33"/>
        <v>1</v>
      </c>
      <c r="AT35" s="32" t="b">
        <f t="shared" si="33"/>
        <v>1</v>
      </c>
      <c r="AV35" s="89"/>
      <c r="AW35" s="89"/>
      <c r="AX35" s="89"/>
      <c r="AY35" s="89"/>
      <c r="AZ35" s="89"/>
      <c r="BA35" s="89"/>
    </row>
    <row r="36" spans="1:53" ht="33.75" customHeight="1" x14ac:dyDescent="0.25">
      <c r="A36" s="47">
        <v>20</v>
      </c>
      <c r="B36" s="46" t="s">
        <v>59</v>
      </c>
      <c r="C36" s="70">
        <v>3</v>
      </c>
      <c r="D36" s="18">
        <f>[27]Sheet1!$P$15</f>
        <v>11061</v>
      </c>
      <c r="E36" s="18">
        <f>[27]Sheet1!$V$15</f>
        <v>11633</v>
      </c>
      <c r="F36" s="18">
        <f>[27]Sheet1!$AB$15</f>
        <v>22694</v>
      </c>
      <c r="G36" s="18">
        <f>[27]Sheet1!$P$19</f>
        <v>0</v>
      </c>
      <c r="H36" s="18">
        <f>[27]Sheet1!$V$19</f>
        <v>0</v>
      </c>
      <c r="I36" s="18">
        <f>[27]Sheet1!$AB$19</f>
        <v>0</v>
      </c>
      <c r="J36" s="18">
        <f>[27]Sheet1!$P$23</f>
        <v>0</v>
      </c>
      <c r="K36" s="18">
        <f>[27]Sheet1!$V$23</f>
        <v>0</v>
      </c>
      <c r="L36" s="18">
        <f>[27]Sheet1!$AB$23</f>
        <v>0</v>
      </c>
      <c r="M36" s="18">
        <f>[27]Sheet1!$P$29</f>
        <v>0</v>
      </c>
      <c r="N36" s="18">
        <f>[27]Sheet1!$V$29</f>
        <v>0</v>
      </c>
      <c r="O36" s="18">
        <f>[27]Sheet1!$AB$29</f>
        <v>0</v>
      </c>
      <c r="P36" s="18"/>
      <c r="Q36" s="18"/>
      <c r="R36" s="18"/>
      <c r="S36" s="18"/>
      <c r="T36" s="18"/>
      <c r="U36" s="18"/>
      <c r="V36" s="18">
        <f>[27]Sheet1!$P$33</f>
        <v>201</v>
      </c>
      <c r="W36" s="18">
        <f>[27]Sheet1!$V$33</f>
        <v>172</v>
      </c>
      <c r="X36" s="18">
        <f>[27]Sheet1!$AB$33</f>
        <v>373</v>
      </c>
      <c r="Y36" s="18">
        <f>[27]Sheet1!$P$37</f>
        <v>140</v>
      </c>
      <c r="Z36" s="18">
        <f>[27]Sheet1!$V$37</f>
        <v>79</v>
      </c>
      <c r="AA36" s="18">
        <f>[27]Sheet1!$AB$37</f>
        <v>219</v>
      </c>
      <c r="AB36" s="82">
        <f>[27]Sheet1!$P$41</f>
        <v>11000</v>
      </c>
      <c r="AC36" s="82">
        <f>[27]Sheet1!$V$41</f>
        <v>11540</v>
      </c>
      <c r="AD36" s="82">
        <f>[27]Sheet1!$AB$41</f>
        <v>22540</v>
      </c>
      <c r="AE36" s="8"/>
      <c r="AF36" s="8"/>
      <c r="AG36" s="5"/>
      <c r="AH36" s="1" t="s">
        <v>59</v>
      </c>
      <c r="AI36" s="36" t="b">
        <f t="shared" ref="AI36:AI46" si="34">D36+E36=F36</f>
        <v>1</v>
      </c>
      <c r="AJ36" s="36" t="b">
        <f t="shared" ref="AJ36:AJ41" si="35">G36+H36=I36</f>
        <v>1</v>
      </c>
      <c r="AK36" s="36" t="b">
        <f t="shared" ref="AK36:AK41" si="36">J36+K36=L36</f>
        <v>1</v>
      </c>
      <c r="AL36" s="32" t="b">
        <f t="shared" si="23"/>
        <v>1</v>
      </c>
      <c r="AM36" s="32" t="b">
        <f t="shared" si="24"/>
        <v>1</v>
      </c>
      <c r="AN36" s="32" t="b">
        <f t="shared" si="25"/>
        <v>1</v>
      </c>
      <c r="AO36" s="32" t="b">
        <f t="shared" si="26"/>
        <v>1</v>
      </c>
      <c r="AP36" s="32" t="b">
        <f t="shared" si="27"/>
        <v>1</v>
      </c>
      <c r="AQ36" s="32" t="b">
        <f t="shared" ref="AQ36:AQ46" si="37">AB36+AC36=AD36</f>
        <v>1</v>
      </c>
      <c r="AR36" s="32" t="b">
        <f t="shared" ref="AR36:AR46" si="38">D36+G36+J36+M36+P36+S36-V36+Y36=AB36</f>
        <v>1</v>
      </c>
      <c r="AS36" s="32" t="b">
        <f t="shared" ref="AS36:AS46" si="39">E36+H36+K36+N36+Q36+T36-W36+Z36=AC36</f>
        <v>1</v>
      </c>
      <c r="AT36" s="32" t="b">
        <f t="shared" ref="AT36:AT46" si="40">F36+I36+L36+O36+R36+U36-X36+AA36=AD36</f>
        <v>1</v>
      </c>
      <c r="AV36" s="10"/>
      <c r="AW36" s="10"/>
      <c r="AX36" s="10"/>
      <c r="AY36" s="10"/>
      <c r="AZ36" s="10"/>
      <c r="BA36" s="10"/>
    </row>
    <row r="37" spans="1:53" ht="33.75" customHeight="1" x14ac:dyDescent="0.25">
      <c r="A37" s="47">
        <v>21</v>
      </c>
      <c r="B37" s="46" t="s">
        <v>43</v>
      </c>
      <c r="C37" s="69">
        <v>3</v>
      </c>
      <c r="D37" s="18">
        <f>[28]Sheet1!$P$15</f>
        <v>5598</v>
      </c>
      <c r="E37" s="18">
        <f>[28]Sheet1!$V$15</f>
        <v>5642</v>
      </c>
      <c r="F37" s="18">
        <f>[28]Sheet1!$AB$15</f>
        <v>11240</v>
      </c>
      <c r="G37" s="18">
        <f>[28]Sheet1!$P$19</f>
        <v>0</v>
      </c>
      <c r="H37" s="18">
        <f>[28]Sheet1!$V$19</f>
        <v>0</v>
      </c>
      <c r="I37" s="18">
        <f>[28]Sheet1!$AB$19</f>
        <v>0</v>
      </c>
      <c r="J37" s="18">
        <f>[28]Sheet1!$P$23</f>
        <v>86</v>
      </c>
      <c r="K37" s="18">
        <f>[28]Sheet1!$V$23</f>
        <v>47</v>
      </c>
      <c r="L37" s="18">
        <f>[28]Sheet1!$AB$23</f>
        <v>133</v>
      </c>
      <c r="M37" s="18">
        <f>[28]Sheet1!$P$29</f>
        <v>0</v>
      </c>
      <c r="N37" s="18">
        <f>[28]Sheet1!$V$29</f>
        <v>0</v>
      </c>
      <c r="O37" s="18">
        <f>[28]Sheet1!$AB$29</f>
        <v>0</v>
      </c>
      <c r="P37" s="18"/>
      <c r="Q37" s="18"/>
      <c r="R37" s="18"/>
      <c r="S37" s="18"/>
      <c r="T37" s="18"/>
      <c r="U37" s="18"/>
      <c r="V37" s="18">
        <f>[28]Sheet1!$P$33</f>
        <v>112</v>
      </c>
      <c r="W37" s="18">
        <f>[28]Sheet1!$V$33</f>
        <v>80</v>
      </c>
      <c r="X37" s="18">
        <f>[28]Sheet1!$AB$33</f>
        <v>192</v>
      </c>
      <c r="Y37" s="18">
        <f>[28]Sheet1!$P$37</f>
        <v>4</v>
      </c>
      <c r="Z37" s="18">
        <f>[28]Sheet1!$V$37</f>
        <v>2</v>
      </c>
      <c r="AA37" s="18">
        <f>[28]Sheet1!$AB$37</f>
        <v>6</v>
      </c>
      <c r="AB37" s="82">
        <f>[28]Sheet1!$P$41</f>
        <v>5576</v>
      </c>
      <c r="AC37" s="82">
        <f>[28]Sheet1!$V$41</f>
        <v>5611</v>
      </c>
      <c r="AD37" s="82">
        <f>[28]Sheet1!$AB$41</f>
        <v>11187</v>
      </c>
      <c r="AE37" s="8"/>
      <c r="AF37" s="8"/>
      <c r="AG37" s="5"/>
      <c r="AH37" s="1" t="s">
        <v>43</v>
      </c>
      <c r="AI37" s="36" t="b">
        <f t="shared" si="34"/>
        <v>1</v>
      </c>
      <c r="AJ37" s="36" t="b">
        <f t="shared" si="35"/>
        <v>1</v>
      </c>
      <c r="AK37" s="36" t="b">
        <f t="shared" si="36"/>
        <v>1</v>
      </c>
      <c r="AL37" s="36" t="b">
        <f>M37+N37=O37</f>
        <v>1</v>
      </c>
      <c r="AM37" s="36" t="b">
        <f>P37+Q37=R37</f>
        <v>1</v>
      </c>
      <c r="AN37" s="36" t="b">
        <f>S37+T37=U37</f>
        <v>1</v>
      </c>
      <c r="AO37" s="36" t="b">
        <f>V37+W37=X37</f>
        <v>1</v>
      </c>
      <c r="AP37" s="36" t="b">
        <f>Y37+Z37=AA37</f>
        <v>1</v>
      </c>
      <c r="AQ37" s="36" t="b">
        <f t="shared" si="37"/>
        <v>1</v>
      </c>
      <c r="AR37" s="36" t="b">
        <f t="shared" si="38"/>
        <v>1</v>
      </c>
      <c r="AS37" s="36" t="b">
        <f t="shared" si="39"/>
        <v>1</v>
      </c>
      <c r="AT37" s="36" t="b">
        <f t="shared" si="40"/>
        <v>1</v>
      </c>
      <c r="AV37" s="10"/>
      <c r="AW37" s="10"/>
      <c r="AX37" s="10"/>
      <c r="AY37" s="10"/>
      <c r="AZ37" s="10"/>
      <c r="BA37" s="10"/>
    </row>
    <row r="38" spans="1:53" ht="33.75" customHeight="1" x14ac:dyDescent="0.25">
      <c r="A38" s="47">
        <v>22</v>
      </c>
      <c r="B38" s="46" t="s">
        <v>94</v>
      </c>
      <c r="C38" s="70">
        <v>2</v>
      </c>
      <c r="D38" s="18">
        <f>[29]Sheet1!$P$15</f>
        <v>3106</v>
      </c>
      <c r="E38" s="18">
        <f>[29]Sheet1!$V$15</f>
        <v>3325</v>
      </c>
      <c r="F38" s="18">
        <f>[29]Sheet1!$AB$15</f>
        <v>6431</v>
      </c>
      <c r="G38" s="18">
        <f>[29]Sheet1!$P$19</f>
        <v>0</v>
      </c>
      <c r="H38" s="18">
        <f>[29]Sheet1!$V$19</f>
        <v>0</v>
      </c>
      <c r="I38" s="18">
        <f>[29]Sheet1!$AB$19</f>
        <v>0</v>
      </c>
      <c r="J38" s="18">
        <f>[29]Sheet1!$P$23</f>
        <v>0</v>
      </c>
      <c r="K38" s="18">
        <f>[29]Sheet1!$V$23</f>
        <v>0</v>
      </c>
      <c r="L38" s="18">
        <f>[29]Sheet1!$AB$23</f>
        <v>0</v>
      </c>
      <c r="M38" s="18">
        <f>[29]Sheet1!$P$29</f>
        <v>0</v>
      </c>
      <c r="N38" s="18">
        <f>[29]Sheet1!$V$29</f>
        <v>0</v>
      </c>
      <c r="O38" s="18">
        <f>[29]Sheet1!$AB$29</f>
        <v>0</v>
      </c>
      <c r="P38" s="18"/>
      <c r="Q38" s="18"/>
      <c r="R38" s="18"/>
      <c r="S38" s="18"/>
      <c r="T38" s="18"/>
      <c r="U38" s="18"/>
      <c r="V38" s="18">
        <f>[29]Sheet1!$P$33</f>
        <v>49</v>
      </c>
      <c r="W38" s="18">
        <f>[29]Sheet1!$V$33</f>
        <v>30</v>
      </c>
      <c r="X38" s="18">
        <f>[29]Sheet1!$AB$33</f>
        <v>79</v>
      </c>
      <c r="Y38" s="18">
        <f>[29]Sheet1!$P$37</f>
        <v>24</v>
      </c>
      <c r="Z38" s="18">
        <f>[29]Sheet1!$V$37</f>
        <v>21</v>
      </c>
      <c r="AA38" s="18">
        <f>[29]Sheet1!$AB$37</f>
        <v>45</v>
      </c>
      <c r="AB38" s="82">
        <f>[29]Sheet1!$P$41</f>
        <v>3081</v>
      </c>
      <c r="AC38" s="82">
        <f>[29]Sheet1!$V$41</f>
        <v>3316</v>
      </c>
      <c r="AD38" s="82">
        <f>[29]Sheet1!$AB$41</f>
        <v>6397</v>
      </c>
      <c r="AE38" s="8"/>
      <c r="AF38" s="8"/>
      <c r="AG38" s="5"/>
      <c r="AH38" s="1" t="s">
        <v>74</v>
      </c>
      <c r="AI38" s="36" t="b">
        <f t="shared" si="34"/>
        <v>1</v>
      </c>
      <c r="AJ38" s="36" t="b">
        <f t="shared" si="35"/>
        <v>1</v>
      </c>
      <c r="AK38" s="36" t="b">
        <f t="shared" si="36"/>
        <v>1</v>
      </c>
      <c r="AL38" s="36" t="b">
        <f>M38+N38=O38</f>
        <v>1</v>
      </c>
      <c r="AM38" s="36" t="b">
        <f>P38+Q38=R38</f>
        <v>1</v>
      </c>
      <c r="AN38" s="36" t="b">
        <f>S38+T38=U38</f>
        <v>1</v>
      </c>
      <c r="AO38" s="36" t="b">
        <f>V38+W38=X38</f>
        <v>1</v>
      </c>
      <c r="AP38" s="36" t="b">
        <f>Y38+Z38=AA38</f>
        <v>1</v>
      </c>
      <c r="AQ38" s="36" t="b">
        <f t="shared" si="37"/>
        <v>1</v>
      </c>
      <c r="AR38" s="36" t="b">
        <f t="shared" si="38"/>
        <v>1</v>
      </c>
      <c r="AS38" s="36" t="b">
        <f t="shared" si="39"/>
        <v>1</v>
      </c>
      <c r="AT38" s="36" t="b">
        <f t="shared" si="40"/>
        <v>1</v>
      </c>
      <c r="AV38" s="10"/>
      <c r="AW38" s="10"/>
      <c r="AX38" s="10"/>
      <c r="AY38" s="10"/>
      <c r="AZ38" s="10"/>
      <c r="BA38" s="10"/>
    </row>
    <row r="39" spans="1:53" ht="33.75" customHeight="1" x14ac:dyDescent="0.25">
      <c r="A39" s="47">
        <v>23</v>
      </c>
      <c r="B39" s="46" t="s">
        <v>95</v>
      </c>
      <c r="C39" s="70">
        <v>2</v>
      </c>
      <c r="D39" s="18">
        <f>[30]Sheet1!$P$15</f>
        <v>4441</v>
      </c>
      <c r="E39" s="18">
        <f>[30]Sheet1!$V$15</f>
        <v>4828</v>
      </c>
      <c r="F39" s="18">
        <f>[30]Sheet1!$AB$15</f>
        <v>9269</v>
      </c>
      <c r="G39" s="18">
        <f>[30]Sheet1!$P$19</f>
        <v>0</v>
      </c>
      <c r="H39" s="18">
        <f>[30]Sheet1!$V$19</f>
        <v>0</v>
      </c>
      <c r="I39" s="18">
        <f>[30]Sheet1!$AB$19</f>
        <v>0</v>
      </c>
      <c r="J39" s="18">
        <f>[30]Sheet1!$P$23</f>
        <v>0</v>
      </c>
      <c r="K39" s="18">
        <f>[30]Sheet1!$V$23</f>
        <v>0</v>
      </c>
      <c r="L39" s="18">
        <f>[30]Sheet1!$AB$23</f>
        <v>0</v>
      </c>
      <c r="M39" s="18">
        <f>[30]Sheet1!$P$29</f>
        <v>0</v>
      </c>
      <c r="N39" s="18">
        <f>[30]Sheet1!$V$29</f>
        <v>0</v>
      </c>
      <c r="O39" s="18">
        <f>[30]Sheet1!$AB$29</f>
        <v>0</v>
      </c>
      <c r="P39" s="18"/>
      <c r="Q39" s="18"/>
      <c r="R39" s="18"/>
      <c r="S39" s="18"/>
      <c r="T39" s="18"/>
      <c r="U39" s="18"/>
      <c r="V39" s="18">
        <f>[30]Sheet1!$P$33</f>
        <v>56</v>
      </c>
      <c r="W39" s="18">
        <f>[30]Sheet1!$V$33</f>
        <v>51</v>
      </c>
      <c r="X39" s="18">
        <f>[30]Sheet1!$AB$33</f>
        <v>107</v>
      </c>
      <c r="Y39" s="18">
        <f>[30]Sheet1!$P$37</f>
        <v>33</v>
      </c>
      <c r="Z39" s="18">
        <f>[30]Sheet1!$V$37</f>
        <v>24</v>
      </c>
      <c r="AA39" s="18">
        <f>[30]Sheet1!$AB$37</f>
        <v>57</v>
      </c>
      <c r="AB39" s="82">
        <f>[30]Sheet1!$P$41</f>
        <v>4418</v>
      </c>
      <c r="AC39" s="82">
        <f>[30]Sheet1!$V$41</f>
        <v>4801</v>
      </c>
      <c r="AD39" s="82">
        <f>[30]Sheet1!$AB$41</f>
        <v>9219</v>
      </c>
      <c r="AE39" s="8"/>
      <c r="AF39" s="8"/>
      <c r="AG39" s="5"/>
      <c r="AH39" s="1" t="s">
        <v>88</v>
      </c>
      <c r="AI39" s="36" t="b">
        <f t="shared" si="34"/>
        <v>1</v>
      </c>
      <c r="AJ39" s="36" t="b">
        <f t="shared" si="35"/>
        <v>1</v>
      </c>
      <c r="AK39" s="36" t="b">
        <f t="shared" si="36"/>
        <v>1</v>
      </c>
      <c r="AL39" s="36" t="b">
        <f>M39+N39=O39</f>
        <v>1</v>
      </c>
      <c r="AM39" s="36" t="b">
        <f>P39+Q39=R39</f>
        <v>1</v>
      </c>
      <c r="AN39" s="36" t="b">
        <f>S39+T39=U39</f>
        <v>1</v>
      </c>
      <c r="AO39" s="36" t="b">
        <f>V39+W39=X39</f>
        <v>1</v>
      </c>
      <c r="AP39" s="36" t="b">
        <f>Y39+Z39=AA39</f>
        <v>1</v>
      </c>
      <c r="AQ39" s="36" t="b">
        <f t="shared" si="37"/>
        <v>1</v>
      </c>
      <c r="AR39" s="36" t="b">
        <f t="shared" si="38"/>
        <v>1</v>
      </c>
      <c r="AS39" s="36" t="b">
        <f t="shared" si="39"/>
        <v>1</v>
      </c>
      <c r="AT39" s="36" t="b">
        <f t="shared" si="40"/>
        <v>1</v>
      </c>
      <c r="AV39" s="10"/>
      <c r="AW39" s="10"/>
      <c r="AX39" s="10"/>
      <c r="AY39" s="10"/>
      <c r="AZ39" s="10"/>
      <c r="BA39" s="10"/>
    </row>
    <row r="40" spans="1:53" ht="33.75" customHeight="1" x14ac:dyDescent="0.25">
      <c r="A40" s="47">
        <v>24</v>
      </c>
      <c r="B40" s="46" t="s">
        <v>34</v>
      </c>
      <c r="C40" s="70">
        <v>3</v>
      </c>
      <c r="D40" s="18">
        <f>[31]Sheet1!$P$15</f>
        <v>3895</v>
      </c>
      <c r="E40" s="18">
        <f>[31]Sheet1!$V$15</f>
        <v>4091</v>
      </c>
      <c r="F40" s="18">
        <f>[31]Sheet1!$AB$15</f>
        <v>7986</v>
      </c>
      <c r="G40" s="18">
        <f>[31]Sheet1!$P$19</f>
        <v>0</v>
      </c>
      <c r="H40" s="18">
        <f>[31]Sheet1!$V$19</f>
        <v>0</v>
      </c>
      <c r="I40" s="18">
        <f>[31]Sheet1!$AB$19</f>
        <v>0</v>
      </c>
      <c r="J40" s="18">
        <f>[31]Sheet1!$P$23</f>
        <v>0</v>
      </c>
      <c r="K40" s="18">
        <f>[31]Sheet1!$V$23</f>
        <v>0</v>
      </c>
      <c r="L40" s="18">
        <f>[31]Sheet1!$AB$23</f>
        <v>0</v>
      </c>
      <c r="M40" s="18">
        <f>[31]Sheet1!$P$29</f>
        <v>0</v>
      </c>
      <c r="N40" s="18">
        <f>[31]Sheet1!$V$29</f>
        <v>0</v>
      </c>
      <c r="O40" s="18">
        <f>[31]Sheet1!$AB$29</f>
        <v>0</v>
      </c>
      <c r="P40" s="18"/>
      <c r="Q40" s="18"/>
      <c r="R40" s="18"/>
      <c r="S40" s="18"/>
      <c r="T40" s="18"/>
      <c r="U40" s="18"/>
      <c r="V40" s="18">
        <f>[31]Sheet1!$P$33</f>
        <v>73</v>
      </c>
      <c r="W40" s="18">
        <f>[31]Sheet1!$V$33</f>
        <v>82</v>
      </c>
      <c r="X40" s="18">
        <f>[31]Sheet1!$AB$33</f>
        <v>155</v>
      </c>
      <c r="Y40" s="18">
        <f>[31]Sheet1!$P$37</f>
        <v>23</v>
      </c>
      <c r="Z40" s="18">
        <f>[31]Sheet1!$V$37</f>
        <v>21</v>
      </c>
      <c r="AA40" s="18">
        <f>[31]Sheet1!$AB$37</f>
        <v>44</v>
      </c>
      <c r="AB40" s="82">
        <f>[31]Sheet1!$P$41</f>
        <v>3845</v>
      </c>
      <c r="AC40" s="82">
        <f>[31]Sheet1!$V$41</f>
        <v>4030</v>
      </c>
      <c r="AD40" s="82">
        <f>[31]Sheet1!$AB$41</f>
        <v>7875</v>
      </c>
      <c r="AE40" s="8"/>
      <c r="AF40" s="8"/>
      <c r="AG40" s="5"/>
      <c r="AH40" s="1" t="s">
        <v>34</v>
      </c>
      <c r="AI40" s="36" t="b">
        <f t="shared" si="34"/>
        <v>1</v>
      </c>
      <c r="AJ40" s="36" t="b">
        <f t="shared" si="35"/>
        <v>1</v>
      </c>
      <c r="AK40" s="36" t="b">
        <f t="shared" si="36"/>
        <v>1</v>
      </c>
      <c r="AL40" s="36" t="b">
        <f>M40+N40=O40</f>
        <v>1</v>
      </c>
      <c r="AM40" s="36" t="b">
        <f>P40+Q40=R40</f>
        <v>1</v>
      </c>
      <c r="AN40" s="36" t="b">
        <f>S40+T40=U40</f>
        <v>1</v>
      </c>
      <c r="AO40" s="36" t="b">
        <f>V40+W40=X40</f>
        <v>1</v>
      </c>
      <c r="AP40" s="36" t="b">
        <f>Y40+Z40=AA40</f>
        <v>1</v>
      </c>
      <c r="AQ40" s="36" t="b">
        <f t="shared" si="37"/>
        <v>1</v>
      </c>
      <c r="AR40" s="36" t="b">
        <f t="shared" si="38"/>
        <v>1</v>
      </c>
      <c r="AS40" s="36" t="b">
        <f t="shared" si="39"/>
        <v>1</v>
      </c>
      <c r="AT40" s="36" t="b">
        <f t="shared" si="40"/>
        <v>1</v>
      </c>
      <c r="AV40" s="10"/>
      <c r="AW40" s="10"/>
      <c r="AX40" s="10"/>
      <c r="AY40" s="10"/>
      <c r="AZ40" s="10"/>
      <c r="BA40" s="10"/>
    </row>
    <row r="41" spans="1:53" ht="33.75" customHeight="1" x14ac:dyDescent="0.25">
      <c r="A41" s="47">
        <v>25</v>
      </c>
      <c r="B41" s="46" t="s">
        <v>96</v>
      </c>
      <c r="C41" s="70">
        <v>4</v>
      </c>
      <c r="D41" s="18">
        <f>[32]Sheet1!$P$15</f>
        <v>1627</v>
      </c>
      <c r="E41" s="18">
        <f>[32]Sheet1!$V$15</f>
        <v>1720</v>
      </c>
      <c r="F41" s="18">
        <f>[32]Sheet1!$AB$15</f>
        <v>3347</v>
      </c>
      <c r="G41" s="18">
        <f>[32]Sheet1!$P$19</f>
        <v>0</v>
      </c>
      <c r="H41" s="18">
        <f>[32]Sheet1!$V$19</f>
        <v>0</v>
      </c>
      <c r="I41" s="18">
        <f>[32]Sheet1!$AB$19</f>
        <v>0</v>
      </c>
      <c r="J41" s="18">
        <f>[32]Sheet1!$P$23</f>
        <v>0</v>
      </c>
      <c r="K41" s="18">
        <f>[32]Sheet1!$V$23</f>
        <v>0</v>
      </c>
      <c r="L41" s="18">
        <f>[32]Sheet1!$AB$23</f>
        <v>0</v>
      </c>
      <c r="M41" s="18">
        <f>[32]Sheet1!$P$29</f>
        <v>0</v>
      </c>
      <c r="N41" s="18">
        <f>[32]Sheet1!$V$29</f>
        <v>0</v>
      </c>
      <c r="O41" s="18">
        <f>[32]Sheet1!$AB$29</f>
        <v>0</v>
      </c>
      <c r="P41" s="18"/>
      <c r="Q41" s="18"/>
      <c r="R41" s="18"/>
      <c r="S41" s="18"/>
      <c r="T41" s="18"/>
      <c r="U41" s="18"/>
      <c r="V41" s="18">
        <f>[32]Sheet1!$P$33</f>
        <v>21</v>
      </c>
      <c r="W41" s="18">
        <f>[32]Sheet1!$V$33</f>
        <v>32</v>
      </c>
      <c r="X41" s="18">
        <f>[32]Sheet1!$AB$33</f>
        <v>53</v>
      </c>
      <c r="Y41" s="18">
        <f>[32]Sheet1!$P$37</f>
        <v>6</v>
      </c>
      <c r="Z41" s="18">
        <f>[32]Sheet1!$V$37</f>
        <v>12</v>
      </c>
      <c r="AA41" s="18">
        <f>[32]Sheet1!$AB$37</f>
        <v>18</v>
      </c>
      <c r="AB41" s="82">
        <f>[32]Sheet1!$P$41</f>
        <v>1612</v>
      </c>
      <c r="AC41" s="82">
        <f>[32]Sheet1!$V$41</f>
        <v>1700</v>
      </c>
      <c r="AD41" s="82">
        <f>[32]Sheet1!$AB$41</f>
        <v>3312</v>
      </c>
      <c r="AE41" s="8"/>
      <c r="AF41" s="8"/>
      <c r="AG41" s="5"/>
      <c r="AH41" s="1" t="s">
        <v>75</v>
      </c>
      <c r="AI41" s="36" t="b">
        <f t="shared" si="34"/>
        <v>1</v>
      </c>
      <c r="AJ41" s="36" t="b">
        <f t="shared" si="35"/>
        <v>1</v>
      </c>
      <c r="AK41" s="36" t="b">
        <f t="shared" si="36"/>
        <v>1</v>
      </c>
      <c r="AL41" s="36" t="b">
        <f>M41+N41=O41</f>
        <v>1</v>
      </c>
      <c r="AM41" s="36" t="b">
        <f>P41+Q41=R41</f>
        <v>1</v>
      </c>
      <c r="AN41" s="36" t="b">
        <f>S41+T41=U41</f>
        <v>1</v>
      </c>
      <c r="AO41" s="36" t="b">
        <f>V41+W41=X41</f>
        <v>1</v>
      </c>
      <c r="AP41" s="36" t="b">
        <f>Y41+Z41=AA41</f>
        <v>1</v>
      </c>
      <c r="AQ41" s="36" t="b">
        <f t="shared" si="37"/>
        <v>1</v>
      </c>
      <c r="AR41" s="36" t="b">
        <f t="shared" si="38"/>
        <v>1</v>
      </c>
      <c r="AS41" s="36" t="b">
        <f t="shared" si="39"/>
        <v>1</v>
      </c>
      <c r="AT41" s="36" t="b">
        <f t="shared" si="40"/>
        <v>1</v>
      </c>
      <c r="AV41" s="10"/>
      <c r="AW41" s="10"/>
      <c r="AX41" s="10"/>
      <c r="AY41" s="10"/>
      <c r="AZ41" s="10"/>
      <c r="BA41" s="10"/>
    </row>
    <row r="42" spans="1:53" ht="33.75" customHeight="1" x14ac:dyDescent="0.25">
      <c r="A42" s="47">
        <v>26</v>
      </c>
      <c r="B42" s="46" t="s">
        <v>76</v>
      </c>
      <c r="C42" s="70">
        <v>5</v>
      </c>
      <c r="D42" s="18">
        <f>[33]Sheet1!$P$15</f>
        <v>3469</v>
      </c>
      <c r="E42" s="18">
        <f>[33]Sheet1!$V$15</f>
        <v>3176</v>
      </c>
      <c r="F42" s="18">
        <f>[33]Sheet1!$AB$15</f>
        <v>6645</v>
      </c>
      <c r="G42" s="18">
        <f>[33]Sheet1!$P$19</f>
        <v>0</v>
      </c>
      <c r="H42" s="18">
        <f>[33]Sheet1!$V$19</f>
        <v>0</v>
      </c>
      <c r="I42" s="18">
        <f>[33]Sheet1!$AB$19</f>
        <v>0</v>
      </c>
      <c r="J42" s="18">
        <f>[33]Sheet1!$P$23</f>
        <v>0</v>
      </c>
      <c r="K42" s="18">
        <f>[33]Sheet1!$V$23</f>
        <v>0</v>
      </c>
      <c r="L42" s="18">
        <f>[33]Sheet1!$AB$23</f>
        <v>0</v>
      </c>
      <c r="M42" s="18">
        <f>[33]Sheet1!$P$29</f>
        <v>0</v>
      </c>
      <c r="N42" s="18">
        <f>[33]Sheet1!$V$29</f>
        <v>0</v>
      </c>
      <c r="O42" s="18">
        <f>[33]Sheet1!$AB$29</f>
        <v>0</v>
      </c>
      <c r="P42" s="18"/>
      <c r="Q42" s="18"/>
      <c r="R42" s="18"/>
      <c r="S42" s="18"/>
      <c r="T42" s="18"/>
      <c r="U42" s="18"/>
      <c r="V42" s="18">
        <f>[33]Sheet1!$P$33</f>
        <v>103</v>
      </c>
      <c r="W42" s="18">
        <f>[33]Sheet1!$V$33</f>
        <v>62</v>
      </c>
      <c r="X42" s="18">
        <f>[33]Sheet1!$AB$33</f>
        <v>165</v>
      </c>
      <c r="Y42" s="18">
        <f>[33]Sheet1!$P$37</f>
        <v>67</v>
      </c>
      <c r="Z42" s="18">
        <f>[33]Sheet1!$V$37</f>
        <v>46</v>
      </c>
      <c r="AA42" s="18">
        <f>[33]Sheet1!$AB$37</f>
        <v>113</v>
      </c>
      <c r="AB42" s="82">
        <f>[33]Sheet1!$P$41</f>
        <v>3433</v>
      </c>
      <c r="AC42" s="82">
        <f>[33]Sheet1!$V$41</f>
        <v>3160</v>
      </c>
      <c r="AD42" s="82">
        <f>[33]Sheet1!$AB$41</f>
        <v>6593</v>
      </c>
      <c r="AE42" s="8"/>
      <c r="AF42" s="8"/>
      <c r="AG42" s="5"/>
      <c r="AH42" s="1" t="s">
        <v>89</v>
      </c>
      <c r="AI42" s="36" t="b">
        <f t="shared" si="34"/>
        <v>1</v>
      </c>
      <c r="AJ42" s="36" t="b">
        <f t="shared" ref="AJ42:AJ50" si="41">G42+H42=I42</f>
        <v>1</v>
      </c>
      <c r="AK42" s="36" t="b">
        <f t="shared" ref="AK42:AK52" si="42">J42+K42=L42</f>
        <v>1</v>
      </c>
      <c r="AL42" s="36" t="b">
        <f t="shared" ref="AL42:AL51" si="43">M42+N42=O42</f>
        <v>1</v>
      </c>
      <c r="AM42" s="36" t="b">
        <f t="shared" ref="AM42:AM51" si="44">P42+Q42=R42</f>
        <v>1</v>
      </c>
      <c r="AN42" s="36" t="b">
        <f t="shared" ref="AN42:AN51" si="45">S42+T42=U42</f>
        <v>1</v>
      </c>
      <c r="AO42" s="36" t="b">
        <f t="shared" ref="AO42:AO51" si="46">V42+W42=X42</f>
        <v>1</v>
      </c>
      <c r="AP42" s="36" t="b">
        <f t="shared" ref="AP42:AP51" si="47">Y42+Z42=AA42</f>
        <v>1</v>
      </c>
      <c r="AQ42" s="36" t="b">
        <f t="shared" si="37"/>
        <v>1</v>
      </c>
      <c r="AR42" s="36" t="b">
        <f t="shared" si="38"/>
        <v>1</v>
      </c>
      <c r="AS42" s="36" t="b">
        <f t="shared" si="39"/>
        <v>1</v>
      </c>
      <c r="AT42" s="36" t="b">
        <f t="shared" si="40"/>
        <v>1</v>
      </c>
      <c r="AV42" s="10"/>
      <c r="AW42" s="10"/>
      <c r="AX42" s="10"/>
      <c r="AY42" s="10"/>
      <c r="AZ42" s="10"/>
      <c r="BA42" s="10"/>
    </row>
    <row r="43" spans="1:53" ht="33.75" customHeight="1" x14ac:dyDescent="0.25">
      <c r="A43" s="47">
        <v>27</v>
      </c>
      <c r="B43" s="46" t="s">
        <v>77</v>
      </c>
      <c r="C43" s="70">
        <v>5</v>
      </c>
      <c r="D43" s="18">
        <f>[34]Sheet1!$P$15</f>
        <v>3515</v>
      </c>
      <c r="E43" s="18">
        <f>[34]Sheet1!$V$15</f>
        <v>3611</v>
      </c>
      <c r="F43" s="18">
        <f>[34]Sheet1!$AB$15</f>
        <v>7126</v>
      </c>
      <c r="G43" s="18">
        <f>[34]Sheet1!$P$19</f>
        <v>0</v>
      </c>
      <c r="H43" s="18">
        <f>[34]Sheet1!$V$19</f>
        <v>0</v>
      </c>
      <c r="I43" s="18">
        <f>[34]Sheet1!$AB$19</f>
        <v>0</v>
      </c>
      <c r="J43" s="18">
        <f>[34]Sheet1!$P$23</f>
        <v>3</v>
      </c>
      <c r="K43" s="18">
        <f>[34]Sheet1!$V$23</f>
        <v>6</v>
      </c>
      <c r="L43" s="18">
        <f>[34]Sheet1!$AB$23</f>
        <v>9</v>
      </c>
      <c r="M43" s="18">
        <f>[34]Sheet1!$P$29</f>
        <v>0</v>
      </c>
      <c r="N43" s="18">
        <f>[34]Sheet1!$V$29</f>
        <v>0</v>
      </c>
      <c r="O43" s="18">
        <f>[34]Sheet1!$AB$29</f>
        <v>0</v>
      </c>
      <c r="P43" s="18"/>
      <c r="Q43" s="18"/>
      <c r="R43" s="18"/>
      <c r="S43" s="18"/>
      <c r="T43" s="18"/>
      <c r="U43" s="18"/>
      <c r="V43" s="18">
        <f>[34]Sheet1!$P$33</f>
        <v>47</v>
      </c>
      <c r="W43" s="18">
        <f>[34]Sheet1!$V$33</f>
        <v>69</v>
      </c>
      <c r="X43" s="18">
        <f>[34]Sheet1!$AB$33</f>
        <v>116</v>
      </c>
      <c r="Y43" s="18">
        <f>[34]Sheet1!$P$37</f>
        <v>21</v>
      </c>
      <c r="Z43" s="18">
        <f>[34]Sheet1!$V$37</f>
        <v>26</v>
      </c>
      <c r="AA43" s="18">
        <f>[34]Sheet1!$AB$37</f>
        <v>47</v>
      </c>
      <c r="AB43" s="82">
        <f>[34]Sheet1!$P$41</f>
        <v>3492</v>
      </c>
      <c r="AC43" s="82">
        <f>[34]Sheet1!$V$41</f>
        <v>3574</v>
      </c>
      <c r="AD43" s="82">
        <f>[34]Sheet1!$AB$41</f>
        <v>7066</v>
      </c>
      <c r="AE43" s="8"/>
      <c r="AF43" s="8"/>
      <c r="AG43" s="5"/>
      <c r="AH43" s="1" t="s">
        <v>77</v>
      </c>
      <c r="AI43" s="36" t="b">
        <f t="shared" si="34"/>
        <v>1</v>
      </c>
      <c r="AJ43" s="36" t="b">
        <f t="shared" si="41"/>
        <v>1</v>
      </c>
      <c r="AK43" s="36" t="b">
        <f t="shared" si="42"/>
        <v>1</v>
      </c>
      <c r="AL43" s="36" t="b">
        <f t="shared" si="43"/>
        <v>1</v>
      </c>
      <c r="AM43" s="36" t="b">
        <f t="shared" si="44"/>
        <v>1</v>
      </c>
      <c r="AN43" s="36" t="b">
        <f t="shared" si="45"/>
        <v>1</v>
      </c>
      <c r="AO43" s="36" t="b">
        <f t="shared" si="46"/>
        <v>1</v>
      </c>
      <c r="AP43" s="36" t="b">
        <f t="shared" si="47"/>
        <v>1</v>
      </c>
      <c r="AQ43" s="36" t="b">
        <f t="shared" si="37"/>
        <v>1</v>
      </c>
      <c r="AR43" s="36" t="b">
        <f t="shared" si="38"/>
        <v>1</v>
      </c>
      <c r="AS43" s="36" t="b">
        <f t="shared" si="39"/>
        <v>1</v>
      </c>
      <c r="AT43" s="36" t="b">
        <f t="shared" si="40"/>
        <v>1</v>
      </c>
      <c r="AV43" s="10"/>
      <c r="AW43" s="10"/>
      <c r="AX43" s="10"/>
      <c r="AY43" s="10"/>
      <c r="AZ43" s="10"/>
      <c r="BA43" s="10"/>
    </row>
    <row r="44" spans="1:53" ht="33.75" customHeight="1" x14ac:dyDescent="0.25">
      <c r="A44" s="47">
        <v>28</v>
      </c>
      <c r="B44" s="46" t="s">
        <v>78</v>
      </c>
      <c r="C44" s="70">
        <v>4</v>
      </c>
      <c r="D44" s="18">
        <f>[35]Sheet1!$P$15</f>
        <v>1798</v>
      </c>
      <c r="E44" s="18">
        <f>[35]Sheet1!$V$15</f>
        <v>1724</v>
      </c>
      <c r="F44" s="18">
        <f>[35]Sheet1!$AB$15</f>
        <v>3522</v>
      </c>
      <c r="G44" s="18">
        <f>[35]Sheet1!$P$19</f>
        <v>0</v>
      </c>
      <c r="H44" s="18">
        <f>[35]Sheet1!$V$19</f>
        <v>0</v>
      </c>
      <c r="I44" s="18">
        <f>[35]Sheet1!$AB$19</f>
        <v>0</v>
      </c>
      <c r="J44" s="18">
        <f>[35]Sheet1!$P$23</f>
        <v>0</v>
      </c>
      <c r="K44" s="18">
        <f>[35]Sheet1!$V$23</f>
        <v>0</v>
      </c>
      <c r="L44" s="18">
        <f>[35]Sheet1!$AB$23</f>
        <v>0</v>
      </c>
      <c r="M44" s="18">
        <f>[35]Sheet1!$P$29</f>
        <v>0</v>
      </c>
      <c r="N44" s="18">
        <f>[35]Sheet1!$V$29</f>
        <v>0</v>
      </c>
      <c r="O44" s="18">
        <f>[35]Sheet1!$AB$29</f>
        <v>0</v>
      </c>
      <c r="P44" s="18"/>
      <c r="Q44" s="18"/>
      <c r="R44" s="18"/>
      <c r="S44" s="18"/>
      <c r="T44" s="18"/>
      <c r="U44" s="18"/>
      <c r="V44" s="18">
        <f>[35]Sheet1!$P$33</f>
        <v>34</v>
      </c>
      <c r="W44" s="18">
        <f>[35]Sheet1!$V$33</f>
        <v>19</v>
      </c>
      <c r="X44" s="18">
        <f>[35]Sheet1!$AB$33</f>
        <v>53</v>
      </c>
      <c r="Y44" s="18">
        <f>[35]Sheet1!$P$37</f>
        <v>18</v>
      </c>
      <c r="Z44" s="18">
        <f>[35]Sheet1!$V$37</f>
        <v>14</v>
      </c>
      <c r="AA44" s="18">
        <f>[35]Sheet1!$AB$37</f>
        <v>32</v>
      </c>
      <c r="AB44" s="82">
        <f>[35]Sheet1!$P$41</f>
        <v>1782</v>
      </c>
      <c r="AC44" s="82">
        <f>[35]Sheet1!$V$41</f>
        <v>1719</v>
      </c>
      <c r="AD44" s="82">
        <f>[35]Sheet1!$AB$41</f>
        <v>3501</v>
      </c>
      <c r="AE44" s="8"/>
      <c r="AF44" s="8"/>
      <c r="AG44" s="5"/>
      <c r="AH44" s="1" t="s">
        <v>78</v>
      </c>
      <c r="AI44" s="36" t="b">
        <f t="shared" si="34"/>
        <v>1</v>
      </c>
      <c r="AJ44" s="36" t="b">
        <f t="shared" si="41"/>
        <v>1</v>
      </c>
      <c r="AK44" s="36" t="b">
        <f t="shared" si="42"/>
        <v>1</v>
      </c>
      <c r="AL44" s="36" t="b">
        <f t="shared" si="43"/>
        <v>1</v>
      </c>
      <c r="AM44" s="36" t="b">
        <f t="shared" si="44"/>
        <v>1</v>
      </c>
      <c r="AN44" s="36" t="b">
        <f t="shared" si="45"/>
        <v>1</v>
      </c>
      <c r="AO44" s="36" t="b">
        <f t="shared" si="46"/>
        <v>1</v>
      </c>
      <c r="AP44" s="36" t="b">
        <f t="shared" si="47"/>
        <v>1</v>
      </c>
      <c r="AQ44" s="36" t="b">
        <f t="shared" si="37"/>
        <v>1</v>
      </c>
      <c r="AR44" s="36" t="b">
        <f t="shared" si="38"/>
        <v>1</v>
      </c>
      <c r="AS44" s="36" t="b">
        <f t="shared" si="39"/>
        <v>1</v>
      </c>
      <c r="AT44" s="36" t="b">
        <f t="shared" si="40"/>
        <v>1</v>
      </c>
      <c r="AV44" s="10"/>
      <c r="AW44" s="10"/>
      <c r="AX44" s="10"/>
      <c r="AY44" s="10"/>
      <c r="AZ44" s="10"/>
      <c r="BA44" s="10"/>
    </row>
    <row r="45" spans="1:53" ht="33.75" customHeight="1" x14ac:dyDescent="0.25">
      <c r="A45" s="47">
        <v>29</v>
      </c>
      <c r="B45" s="46" t="s">
        <v>79</v>
      </c>
      <c r="C45" s="70">
        <v>3</v>
      </c>
      <c r="D45" s="18">
        <f>[36]Sheet1!$P$15</f>
        <v>1943</v>
      </c>
      <c r="E45" s="18">
        <f>[36]Sheet1!$V$15</f>
        <v>2105</v>
      </c>
      <c r="F45" s="18">
        <f>[36]Sheet1!$AB$15</f>
        <v>4048</v>
      </c>
      <c r="G45" s="18">
        <f>[36]Sheet1!$P$19</f>
        <v>0</v>
      </c>
      <c r="H45" s="18">
        <f>[36]Sheet1!$V$19</f>
        <v>0</v>
      </c>
      <c r="I45" s="18">
        <f>[36]Sheet1!$AB$19</f>
        <v>0</v>
      </c>
      <c r="J45" s="18">
        <f>[36]Sheet1!$P$23</f>
        <v>0</v>
      </c>
      <c r="K45" s="18">
        <f>[36]Sheet1!$V$23</f>
        <v>0</v>
      </c>
      <c r="L45" s="18">
        <f>[36]Sheet1!$AB$23</f>
        <v>0</v>
      </c>
      <c r="M45" s="18">
        <f>[36]Sheet1!$P$29</f>
        <v>0</v>
      </c>
      <c r="N45" s="18">
        <f>[36]Sheet1!$V$29</f>
        <v>0</v>
      </c>
      <c r="O45" s="18">
        <f>[36]Sheet1!$AB$29</f>
        <v>0</v>
      </c>
      <c r="P45" s="18"/>
      <c r="Q45" s="18"/>
      <c r="R45" s="18"/>
      <c r="S45" s="18"/>
      <c r="T45" s="18"/>
      <c r="U45" s="18"/>
      <c r="V45" s="18">
        <f>[36]Sheet1!$P$33</f>
        <v>43</v>
      </c>
      <c r="W45" s="18">
        <f>[36]Sheet1!$V$33</f>
        <v>35</v>
      </c>
      <c r="X45" s="18">
        <f>[36]Sheet1!$AB$33</f>
        <v>78</v>
      </c>
      <c r="Y45" s="18">
        <f>[36]Sheet1!$P$37</f>
        <v>12</v>
      </c>
      <c r="Z45" s="18">
        <f>[36]Sheet1!$V$37</f>
        <v>16</v>
      </c>
      <c r="AA45" s="18">
        <f>[36]Sheet1!$AB$37</f>
        <v>28</v>
      </c>
      <c r="AB45" s="82">
        <f>[36]Sheet1!$P$41</f>
        <v>1912</v>
      </c>
      <c r="AC45" s="82">
        <f>[36]Sheet1!$V$41</f>
        <v>2086</v>
      </c>
      <c r="AD45" s="82">
        <f>[36]Sheet1!$AB$41</f>
        <v>3998</v>
      </c>
      <c r="AE45" s="8"/>
      <c r="AF45" s="8"/>
      <c r="AG45" s="5"/>
      <c r="AH45" s="1" t="s">
        <v>90</v>
      </c>
      <c r="AI45" s="36" t="b">
        <f t="shared" si="34"/>
        <v>1</v>
      </c>
      <c r="AJ45" s="36" t="b">
        <f t="shared" si="41"/>
        <v>1</v>
      </c>
      <c r="AK45" s="36" t="b">
        <f t="shared" si="42"/>
        <v>1</v>
      </c>
      <c r="AL45" s="36" t="b">
        <f t="shared" si="43"/>
        <v>1</v>
      </c>
      <c r="AM45" s="36" t="b">
        <f t="shared" si="44"/>
        <v>1</v>
      </c>
      <c r="AN45" s="36" t="b">
        <f t="shared" si="45"/>
        <v>1</v>
      </c>
      <c r="AO45" s="36" t="b">
        <f t="shared" si="46"/>
        <v>1</v>
      </c>
      <c r="AP45" s="36" t="b">
        <f t="shared" si="47"/>
        <v>1</v>
      </c>
      <c r="AQ45" s="36" t="b">
        <f t="shared" si="37"/>
        <v>1</v>
      </c>
      <c r="AR45" s="36" t="b">
        <f t="shared" si="38"/>
        <v>1</v>
      </c>
      <c r="AS45" s="36" t="b">
        <f t="shared" si="39"/>
        <v>1</v>
      </c>
      <c r="AT45" s="36" t="b">
        <f t="shared" si="40"/>
        <v>1</v>
      </c>
      <c r="AV45" s="10"/>
      <c r="AW45" s="10"/>
      <c r="AX45" s="10"/>
      <c r="AY45" s="10"/>
      <c r="AZ45" s="10"/>
      <c r="BA45" s="10"/>
    </row>
    <row r="46" spans="1:53" ht="33.75" customHeight="1" x14ac:dyDescent="0.25">
      <c r="A46" s="47">
        <v>30</v>
      </c>
      <c r="B46" s="46" t="s">
        <v>80</v>
      </c>
      <c r="C46" s="70">
        <v>3</v>
      </c>
      <c r="D46" s="18">
        <f>[37]Sheet1!$P$15</f>
        <v>140</v>
      </c>
      <c r="E46" s="18">
        <f>[37]Sheet1!$V$15</f>
        <v>126</v>
      </c>
      <c r="F46" s="18">
        <f>[37]Sheet1!$AB$15</f>
        <v>266</v>
      </c>
      <c r="G46" s="18">
        <f>[37]Sheet1!$P$19</f>
        <v>0</v>
      </c>
      <c r="H46" s="18">
        <f>[37]Sheet1!$V$19</f>
        <v>0</v>
      </c>
      <c r="I46" s="18">
        <f>[37]Sheet1!$AB$19</f>
        <v>0</v>
      </c>
      <c r="J46" s="18">
        <f>[37]Sheet1!$P$23</f>
        <v>7</v>
      </c>
      <c r="K46" s="18">
        <f>[37]Sheet1!$V$23</f>
        <v>3</v>
      </c>
      <c r="L46" s="18">
        <f>[37]Sheet1!$AB$23</f>
        <v>10</v>
      </c>
      <c r="M46" s="18">
        <f>[37]Sheet1!$P$29</f>
        <v>0</v>
      </c>
      <c r="N46" s="18">
        <f>[37]Sheet1!$V$29</f>
        <v>0</v>
      </c>
      <c r="O46" s="18">
        <f>[37]Sheet1!$AB$29</f>
        <v>0</v>
      </c>
      <c r="P46" s="18"/>
      <c r="Q46" s="18"/>
      <c r="R46" s="18"/>
      <c r="S46" s="18"/>
      <c r="T46" s="18"/>
      <c r="U46" s="18"/>
      <c r="V46" s="18">
        <f>[37]Sheet1!$P$33</f>
        <v>9</v>
      </c>
      <c r="W46" s="18">
        <f>[37]Sheet1!$V$33</f>
        <v>4</v>
      </c>
      <c r="X46" s="18">
        <f>[37]Sheet1!$AB$33</f>
        <v>13</v>
      </c>
      <c r="Y46" s="18">
        <f>[37]Sheet1!$P$37</f>
        <v>0</v>
      </c>
      <c r="Z46" s="18">
        <f>[37]Sheet1!$V$37</f>
        <v>0</v>
      </c>
      <c r="AA46" s="18">
        <f>[37]Sheet1!$AB$37</f>
        <v>0</v>
      </c>
      <c r="AB46" s="82">
        <f>[37]Sheet1!$P$41</f>
        <v>138</v>
      </c>
      <c r="AC46" s="82">
        <f>[37]Sheet1!$V$41</f>
        <v>125</v>
      </c>
      <c r="AD46" s="82">
        <f>[37]Sheet1!$AB$41</f>
        <v>263</v>
      </c>
      <c r="AE46" s="8"/>
      <c r="AF46" s="8"/>
      <c r="AG46" s="5"/>
      <c r="AH46" s="1" t="s">
        <v>80</v>
      </c>
      <c r="AI46" s="36" t="b">
        <f t="shared" si="34"/>
        <v>1</v>
      </c>
      <c r="AJ46" s="36" t="b">
        <f t="shared" si="41"/>
        <v>1</v>
      </c>
      <c r="AK46" s="36" t="b">
        <f t="shared" si="42"/>
        <v>1</v>
      </c>
      <c r="AL46" s="36" t="b">
        <f t="shared" si="43"/>
        <v>1</v>
      </c>
      <c r="AM46" s="36" t="b">
        <f t="shared" si="44"/>
        <v>1</v>
      </c>
      <c r="AN46" s="36" t="b">
        <f t="shared" si="45"/>
        <v>1</v>
      </c>
      <c r="AO46" s="36" t="b">
        <f t="shared" si="46"/>
        <v>1</v>
      </c>
      <c r="AP46" s="36" t="b">
        <f t="shared" si="47"/>
        <v>1</v>
      </c>
      <c r="AQ46" s="36" t="b">
        <f t="shared" si="37"/>
        <v>1</v>
      </c>
      <c r="AR46" s="36" t="b">
        <f t="shared" si="38"/>
        <v>1</v>
      </c>
      <c r="AS46" s="36" t="b">
        <f t="shared" si="39"/>
        <v>1</v>
      </c>
      <c r="AT46" s="36" t="b">
        <f t="shared" si="40"/>
        <v>1</v>
      </c>
      <c r="AV46" s="10"/>
      <c r="AW46" s="10"/>
      <c r="AX46" s="10"/>
      <c r="AY46" s="10"/>
      <c r="AZ46" s="10"/>
      <c r="BA46" s="10"/>
    </row>
    <row r="47" spans="1:53" ht="33.75" customHeight="1" x14ac:dyDescent="0.25">
      <c r="A47" s="107" t="s">
        <v>91</v>
      </c>
      <c r="B47" s="84" t="s">
        <v>5</v>
      </c>
      <c r="C47" s="85"/>
      <c r="D47" s="20">
        <f>SUM(D11,D12,D13,D33)</f>
        <v>168762</v>
      </c>
      <c r="E47" s="20">
        <f t="shared" ref="E47:AD47" si="48">SUM(E11,E12,E13,E33)</f>
        <v>187005</v>
      </c>
      <c r="F47" s="20">
        <f t="shared" si="48"/>
        <v>355767</v>
      </c>
      <c r="G47" s="20">
        <f t="shared" si="48"/>
        <v>0</v>
      </c>
      <c r="H47" s="20">
        <f t="shared" si="48"/>
        <v>0</v>
      </c>
      <c r="I47" s="20">
        <f t="shared" si="48"/>
        <v>0</v>
      </c>
      <c r="J47" s="20">
        <f t="shared" si="48"/>
        <v>0</v>
      </c>
      <c r="K47" s="20">
        <f t="shared" si="48"/>
        <v>0</v>
      </c>
      <c r="L47" s="20">
        <f t="shared" si="48"/>
        <v>0</v>
      </c>
      <c r="M47" s="20">
        <f t="shared" si="48"/>
        <v>0</v>
      </c>
      <c r="N47" s="20">
        <f t="shared" si="48"/>
        <v>0</v>
      </c>
      <c r="O47" s="20">
        <f t="shared" si="48"/>
        <v>0</v>
      </c>
      <c r="P47" s="20">
        <f t="shared" si="48"/>
        <v>0</v>
      </c>
      <c r="Q47" s="20">
        <f t="shared" si="48"/>
        <v>0</v>
      </c>
      <c r="R47" s="20">
        <f t="shared" si="48"/>
        <v>0</v>
      </c>
      <c r="S47" s="20">
        <f t="shared" si="48"/>
        <v>0</v>
      </c>
      <c r="T47" s="20">
        <f t="shared" si="48"/>
        <v>0</v>
      </c>
      <c r="U47" s="20">
        <f t="shared" si="48"/>
        <v>0</v>
      </c>
      <c r="V47" s="20">
        <f t="shared" si="48"/>
        <v>3422</v>
      </c>
      <c r="W47" s="20">
        <f t="shared" si="48"/>
        <v>2784</v>
      </c>
      <c r="X47" s="20">
        <f t="shared" si="48"/>
        <v>6206</v>
      </c>
      <c r="Y47" s="20">
        <f t="shared" si="48"/>
        <v>3027</v>
      </c>
      <c r="Z47" s="20">
        <f t="shared" si="48"/>
        <v>2492</v>
      </c>
      <c r="AA47" s="20">
        <f t="shared" si="48"/>
        <v>5519</v>
      </c>
      <c r="AB47" s="20">
        <f t="shared" si="48"/>
        <v>168367</v>
      </c>
      <c r="AC47" s="20">
        <f t="shared" si="48"/>
        <v>186713</v>
      </c>
      <c r="AD47" s="20">
        <f t="shared" si="48"/>
        <v>355080</v>
      </c>
      <c r="AE47" s="8"/>
      <c r="AF47" s="8"/>
      <c r="AG47" s="86"/>
      <c r="AH47" s="77" t="s">
        <v>5</v>
      </c>
      <c r="AI47" s="36" t="b">
        <f t="shared" ref="AI47:AI52" si="49">D47+E47=F47</f>
        <v>1</v>
      </c>
      <c r="AJ47" s="36" t="b">
        <f t="shared" si="41"/>
        <v>1</v>
      </c>
      <c r="AK47" s="36" t="b">
        <f t="shared" si="42"/>
        <v>1</v>
      </c>
      <c r="AL47" s="36" t="b">
        <f t="shared" si="43"/>
        <v>1</v>
      </c>
      <c r="AM47" s="36" t="b">
        <f t="shared" si="44"/>
        <v>1</v>
      </c>
      <c r="AN47" s="36" t="b">
        <f t="shared" si="45"/>
        <v>1</v>
      </c>
      <c r="AO47" s="36" t="b">
        <f t="shared" si="46"/>
        <v>1</v>
      </c>
      <c r="AP47" s="36" t="b">
        <f t="shared" si="47"/>
        <v>1</v>
      </c>
      <c r="AQ47" s="36" t="b">
        <f>AB47+AC47=AD47</f>
        <v>1</v>
      </c>
      <c r="AR47" s="36"/>
      <c r="AS47" s="36"/>
      <c r="AT47" s="36"/>
      <c r="AV47" s="10"/>
      <c r="AW47" s="10"/>
      <c r="AX47" s="10"/>
      <c r="AY47" s="10"/>
      <c r="AZ47" s="10"/>
      <c r="BA47" s="10"/>
    </row>
    <row r="48" spans="1:53" ht="33.75" customHeight="1" x14ac:dyDescent="0.25">
      <c r="A48" s="108"/>
      <c r="B48" s="84" t="s">
        <v>6</v>
      </c>
      <c r="C48" s="85"/>
      <c r="D48" s="20">
        <f t="shared" ref="D48:AD48" si="50">SUM(D15,D16,D17,D19,D23,D27,D38,D39)</f>
        <v>186190</v>
      </c>
      <c r="E48" s="20">
        <f t="shared" si="50"/>
        <v>200886</v>
      </c>
      <c r="F48" s="20">
        <f t="shared" si="50"/>
        <v>387076</v>
      </c>
      <c r="G48" s="20">
        <f t="shared" si="50"/>
        <v>0</v>
      </c>
      <c r="H48" s="20">
        <f t="shared" si="50"/>
        <v>0</v>
      </c>
      <c r="I48" s="20">
        <f t="shared" si="50"/>
        <v>0</v>
      </c>
      <c r="J48" s="20">
        <f t="shared" si="50"/>
        <v>0</v>
      </c>
      <c r="K48" s="20">
        <f t="shared" si="50"/>
        <v>0</v>
      </c>
      <c r="L48" s="20">
        <f t="shared" si="50"/>
        <v>0</v>
      </c>
      <c r="M48" s="20">
        <f t="shared" si="50"/>
        <v>0</v>
      </c>
      <c r="N48" s="20">
        <f t="shared" si="50"/>
        <v>0</v>
      </c>
      <c r="O48" s="20">
        <f t="shared" si="50"/>
        <v>0</v>
      </c>
      <c r="P48" s="20">
        <f t="shared" si="50"/>
        <v>0</v>
      </c>
      <c r="Q48" s="20">
        <f t="shared" si="50"/>
        <v>0</v>
      </c>
      <c r="R48" s="20">
        <f t="shared" si="50"/>
        <v>0</v>
      </c>
      <c r="S48" s="20">
        <f t="shared" si="50"/>
        <v>0</v>
      </c>
      <c r="T48" s="20">
        <f t="shared" si="50"/>
        <v>0</v>
      </c>
      <c r="U48" s="20">
        <f t="shared" si="50"/>
        <v>0</v>
      </c>
      <c r="V48" s="20">
        <f t="shared" si="50"/>
        <v>2731</v>
      </c>
      <c r="W48" s="20">
        <f t="shared" si="50"/>
        <v>2430</v>
      </c>
      <c r="X48" s="20">
        <f t="shared" si="50"/>
        <v>5161</v>
      </c>
      <c r="Y48" s="20">
        <f t="shared" si="50"/>
        <v>2052</v>
      </c>
      <c r="Z48" s="20">
        <f t="shared" si="50"/>
        <v>1849</v>
      </c>
      <c r="AA48" s="20">
        <f t="shared" si="50"/>
        <v>3901</v>
      </c>
      <c r="AB48" s="20">
        <f t="shared" si="50"/>
        <v>185511</v>
      </c>
      <c r="AC48" s="20">
        <f t="shared" si="50"/>
        <v>200305</v>
      </c>
      <c r="AD48" s="20">
        <f t="shared" si="50"/>
        <v>385816</v>
      </c>
      <c r="AE48" s="8"/>
      <c r="AF48" s="8"/>
      <c r="AG48" s="86"/>
      <c r="AH48" s="77" t="s">
        <v>6</v>
      </c>
      <c r="AI48" s="36" t="b">
        <f>D48+E48=F48</f>
        <v>1</v>
      </c>
      <c r="AJ48" s="36" t="b">
        <f t="shared" si="41"/>
        <v>1</v>
      </c>
      <c r="AK48" s="36" t="b">
        <f t="shared" si="42"/>
        <v>1</v>
      </c>
      <c r="AL48" s="36" t="b">
        <f t="shared" si="43"/>
        <v>1</v>
      </c>
      <c r="AM48" s="36" t="b">
        <f t="shared" si="44"/>
        <v>1</v>
      </c>
      <c r="AN48" s="36" t="b">
        <f t="shared" si="45"/>
        <v>1</v>
      </c>
      <c r="AO48" s="36" t="b">
        <f t="shared" si="46"/>
        <v>1</v>
      </c>
      <c r="AP48" s="36" t="b">
        <f t="shared" si="47"/>
        <v>1</v>
      </c>
      <c r="AQ48" s="36" t="b">
        <f>AB48+AC48=AD48</f>
        <v>1</v>
      </c>
      <c r="AR48" s="36"/>
      <c r="AS48" s="36"/>
      <c r="AT48" s="36"/>
      <c r="AV48" s="10"/>
      <c r="AW48" s="10"/>
      <c r="AX48" s="10"/>
      <c r="AY48" s="10"/>
      <c r="AZ48" s="10"/>
      <c r="BA48" s="10"/>
    </row>
    <row r="49" spans="1:53" ht="33.75" customHeight="1" x14ac:dyDescent="0.25">
      <c r="A49" s="108"/>
      <c r="B49" s="84" t="s">
        <v>7</v>
      </c>
      <c r="C49" s="85"/>
      <c r="D49" s="20">
        <f>SUM(D10,D14,D21,D26,D30,D32,D36,D37,D40,D45,D46,)</f>
        <v>175307</v>
      </c>
      <c r="E49" s="20">
        <f t="shared" ref="E49:AD49" si="51">SUM(E10,E14,E21,E26,E30,E32,E36,E37,E40,E45,E46,)</f>
        <v>187599</v>
      </c>
      <c r="F49" s="20">
        <f t="shared" si="51"/>
        <v>362906</v>
      </c>
      <c r="G49" s="20">
        <f t="shared" si="51"/>
        <v>0</v>
      </c>
      <c r="H49" s="20">
        <f t="shared" si="51"/>
        <v>0</v>
      </c>
      <c r="I49" s="20">
        <f t="shared" si="51"/>
        <v>0</v>
      </c>
      <c r="J49" s="20">
        <f t="shared" si="51"/>
        <v>93</v>
      </c>
      <c r="K49" s="20">
        <f t="shared" si="51"/>
        <v>50</v>
      </c>
      <c r="L49" s="20">
        <f t="shared" si="51"/>
        <v>143</v>
      </c>
      <c r="M49" s="20">
        <f t="shared" si="51"/>
        <v>0</v>
      </c>
      <c r="N49" s="20">
        <f t="shared" si="51"/>
        <v>0</v>
      </c>
      <c r="O49" s="20">
        <f t="shared" si="51"/>
        <v>0</v>
      </c>
      <c r="P49" s="20">
        <f t="shared" si="51"/>
        <v>0</v>
      </c>
      <c r="Q49" s="20">
        <f t="shared" si="51"/>
        <v>0</v>
      </c>
      <c r="R49" s="20">
        <f t="shared" si="51"/>
        <v>0</v>
      </c>
      <c r="S49" s="20">
        <f t="shared" si="51"/>
        <v>0</v>
      </c>
      <c r="T49" s="20">
        <f t="shared" si="51"/>
        <v>0</v>
      </c>
      <c r="U49" s="20">
        <f t="shared" si="51"/>
        <v>0</v>
      </c>
      <c r="V49" s="20">
        <f t="shared" si="51"/>
        <v>2613</v>
      </c>
      <c r="W49" s="20">
        <f t="shared" si="51"/>
        <v>2406</v>
      </c>
      <c r="X49" s="20">
        <f t="shared" si="51"/>
        <v>5019</v>
      </c>
      <c r="Y49" s="20">
        <f t="shared" si="51"/>
        <v>1748</v>
      </c>
      <c r="Z49" s="20">
        <f t="shared" si="51"/>
        <v>1456</v>
      </c>
      <c r="AA49" s="20">
        <f t="shared" si="51"/>
        <v>3204</v>
      </c>
      <c r="AB49" s="20">
        <f t="shared" si="51"/>
        <v>174535</v>
      </c>
      <c r="AC49" s="20">
        <f t="shared" si="51"/>
        <v>186699</v>
      </c>
      <c r="AD49" s="20">
        <f t="shared" si="51"/>
        <v>361234</v>
      </c>
      <c r="AE49" s="8"/>
      <c r="AF49" s="8"/>
      <c r="AG49" s="86"/>
      <c r="AH49" s="77" t="s">
        <v>7</v>
      </c>
      <c r="AI49" s="36" t="b">
        <f t="shared" si="49"/>
        <v>1</v>
      </c>
      <c r="AJ49" s="36" t="b">
        <f t="shared" si="41"/>
        <v>1</v>
      </c>
      <c r="AK49" s="36" t="b">
        <f t="shared" si="42"/>
        <v>1</v>
      </c>
      <c r="AL49" s="36" t="b">
        <f t="shared" si="43"/>
        <v>1</v>
      </c>
      <c r="AM49" s="36" t="b">
        <f t="shared" si="44"/>
        <v>1</v>
      </c>
      <c r="AN49" s="36" t="b">
        <f t="shared" si="45"/>
        <v>1</v>
      </c>
      <c r="AO49" s="36" t="b">
        <f t="shared" si="46"/>
        <v>1</v>
      </c>
      <c r="AP49" s="36" t="b">
        <f t="shared" si="47"/>
        <v>1</v>
      </c>
      <c r="AQ49" s="36" t="b">
        <f>AB49+AC49=AD49</f>
        <v>1</v>
      </c>
      <c r="AR49" s="36"/>
      <c r="AS49" s="36"/>
      <c r="AT49" s="36"/>
      <c r="AV49" s="10"/>
      <c r="AW49" s="10"/>
      <c r="AX49" s="10"/>
      <c r="AY49" s="10"/>
      <c r="AZ49" s="10"/>
      <c r="BA49" s="10"/>
    </row>
    <row r="50" spans="1:53" ht="33.75" customHeight="1" x14ac:dyDescent="0.25">
      <c r="A50" s="108"/>
      <c r="B50" s="84" t="s">
        <v>8</v>
      </c>
      <c r="C50" s="85"/>
      <c r="D50" s="20">
        <f>SUM(D18,D20,D22,D25,D41,D44,)</f>
        <v>169727</v>
      </c>
      <c r="E50" s="20">
        <f t="shared" ref="E50:AD50" si="52">SUM(E18,E20,E22,E25,E41,E44,)</f>
        <v>176927</v>
      </c>
      <c r="F50" s="20">
        <f t="shared" si="52"/>
        <v>346654</v>
      </c>
      <c r="G50" s="20">
        <f t="shared" si="52"/>
        <v>0</v>
      </c>
      <c r="H50" s="20">
        <f t="shared" si="52"/>
        <v>0</v>
      </c>
      <c r="I50" s="20">
        <f t="shared" si="52"/>
        <v>0</v>
      </c>
      <c r="J50" s="20">
        <f t="shared" si="52"/>
        <v>0</v>
      </c>
      <c r="K50" s="20">
        <f t="shared" si="52"/>
        <v>0</v>
      </c>
      <c r="L50" s="20">
        <f t="shared" si="52"/>
        <v>0</v>
      </c>
      <c r="M50" s="20">
        <f t="shared" si="52"/>
        <v>0</v>
      </c>
      <c r="N50" s="20">
        <f t="shared" si="52"/>
        <v>0</v>
      </c>
      <c r="O50" s="20">
        <f t="shared" si="52"/>
        <v>0</v>
      </c>
      <c r="P50" s="20">
        <f t="shared" si="52"/>
        <v>0</v>
      </c>
      <c r="Q50" s="20">
        <f t="shared" si="52"/>
        <v>0</v>
      </c>
      <c r="R50" s="20">
        <f t="shared" si="52"/>
        <v>0</v>
      </c>
      <c r="S50" s="20">
        <f t="shared" si="52"/>
        <v>0</v>
      </c>
      <c r="T50" s="20">
        <f t="shared" si="52"/>
        <v>0</v>
      </c>
      <c r="U50" s="20">
        <f t="shared" si="52"/>
        <v>0</v>
      </c>
      <c r="V50" s="20">
        <f t="shared" si="52"/>
        <v>2815</v>
      </c>
      <c r="W50" s="20">
        <f t="shared" si="52"/>
        <v>2593</v>
      </c>
      <c r="X50" s="20">
        <f t="shared" si="52"/>
        <v>5408</v>
      </c>
      <c r="Y50" s="20">
        <f t="shared" si="52"/>
        <v>2316</v>
      </c>
      <c r="Z50" s="20">
        <f t="shared" si="52"/>
        <v>1759</v>
      </c>
      <c r="AA50" s="20">
        <f t="shared" si="52"/>
        <v>4075</v>
      </c>
      <c r="AB50" s="20">
        <f t="shared" si="52"/>
        <v>169228</v>
      </c>
      <c r="AC50" s="20">
        <f t="shared" si="52"/>
        <v>176093</v>
      </c>
      <c r="AD50" s="20">
        <f t="shared" si="52"/>
        <v>345321</v>
      </c>
      <c r="AE50" s="8"/>
      <c r="AF50" s="8"/>
      <c r="AG50" s="86"/>
      <c r="AH50" s="77" t="s">
        <v>8</v>
      </c>
      <c r="AI50" s="36" t="b">
        <f t="shared" si="49"/>
        <v>1</v>
      </c>
      <c r="AJ50" s="36" t="b">
        <f t="shared" si="41"/>
        <v>1</v>
      </c>
      <c r="AK50" s="36" t="b">
        <f t="shared" si="42"/>
        <v>1</v>
      </c>
      <c r="AL50" s="36" t="b">
        <f t="shared" si="43"/>
        <v>1</v>
      </c>
      <c r="AM50" s="36" t="b">
        <f t="shared" si="44"/>
        <v>1</v>
      </c>
      <c r="AN50" s="36" t="b">
        <f t="shared" si="45"/>
        <v>1</v>
      </c>
      <c r="AO50" s="36" t="b">
        <f t="shared" si="46"/>
        <v>1</v>
      </c>
      <c r="AP50" s="36" t="b">
        <f t="shared" si="47"/>
        <v>1</v>
      </c>
      <c r="AQ50" s="36" t="b">
        <f>AB50+AC50=AD50</f>
        <v>1</v>
      </c>
      <c r="AR50" s="36"/>
      <c r="AS50" s="36"/>
      <c r="AT50" s="36"/>
      <c r="AV50" s="10"/>
      <c r="AW50" s="10"/>
      <c r="AX50" s="10"/>
      <c r="AY50" s="10"/>
      <c r="AZ50" s="10"/>
      <c r="BA50" s="10"/>
    </row>
    <row r="51" spans="1:53" ht="33.75" customHeight="1" x14ac:dyDescent="0.25">
      <c r="A51" s="108"/>
      <c r="B51" s="84" t="s">
        <v>9</v>
      </c>
      <c r="C51" s="85"/>
      <c r="D51" s="20">
        <f>SUM(D24,D28,D29,D31,D35,D34,D42,D43,)</f>
        <v>163764</v>
      </c>
      <c r="E51" s="20">
        <f t="shared" ref="E51:AD51" si="53">SUM(E24,E28,E29,E31,E35,E34,E42,E43,)</f>
        <v>169801</v>
      </c>
      <c r="F51" s="20">
        <f t="shared" si="53"/>
        <v>333565</v>
      </c>
      <c r="G51" s="20">
        <f t="shared" si="53"/>
        <v>0</v>
      </c>
      <c r="H51" s="20">
        <f t="shared" si="53"/>
        <v>0</v>
      </c>
      <c r="I51" s="20">
        <f t="shared" si="53"/>
        <v>0</v>
      </c>
      <c r="J51" s="20">
        <f t="shared" si="53"/>
        <v>3</v>
      </c>
      <c r="K51" s="20">
        <f t="shared" si="53"/>
        <v>6</v>
      </c>
      <c r="L51" s="20">
        <f t="shared" si="53"/>
        <v>9</v>
      </c>
      <c r="M51" s="20">
        <f t="shared" si="53"/>
        <v>0</v>
      </c>
      <c r="N51" s="20">
        <f t="shared" si="53"/>
        <v>0</v>
      </c>
      <c r="O51" s="20">
        <f t="shared" si="53"/>
        <v>0</v>
      </c>
      <c r="P51" s="20">
        <f t="shared" si="53"/>
        <v>0</v>
      </c>
      <c r="Q51" s="20">
        <f t="shared" si="53"/>
        <v>0</v>
      </c>
      <c r="R51" s="20">
        <f t="shared" si="53"/>
        <v>0</v>
      </c>
      <c r="S51" s="20">
        <f t="shared" si="53"/>
        <v>0</v>
      </c>
      <c r="T51" s="20">
        <f t="shared" si="53"/>
        <v>0</v>
      </c>
      <c r="U51" s="20">
        <f t="shared" si="53"/>
        <v>0</v>
      </c>
      <c r="V51" s="20">
        <f t="shared" si="53"/>
        <v>2950</v>
      </c>
      <c r="W51" s="20">
        <f t="shared" si="53"/>
        <v>2738</v>
      </c>
      <c r="X51" s="20">
        <f t="shared" si="53"/>
        <v>5688</v>
      </c>
      <c r="Y51" s="20">
        <f t="shared" si="53"/>
        <v>2043</v>
      </c>
      <c r="Z51" s="20">
        <f t="shared" si="53"/>
        <v>1505</v>
      </c>
      <c r="AA51" s="20">
        <f t="shared" si="53"/>
        <v>3548</v>
      </c>
      <c r="AB51" s="20">
        <f t="shared" si="53"/>
        <v>162860</v>
      </c>
      <c r="AC51" s="20">
        <f t="shared" si="53"/>
        <v>168574</v>
      </c>
      <c r="AD51" s="20">
        <f t="shared" si="53"/>
        <v>331434</v>
      </c>
      <c r="AE51" s="8"/>
      <c r="AF51" s="8"/>
      <c r="AG51" s="86"/>
      <c r="AH51" s="77" t="s">
        <v>9</v>
      </c>
      <c r="AI51" s="36" t="b">
        <f t="shared" si="49"/>
        <v>1</v>
      </c>
      <c r="AJ51" s="36" t="b">
        <f>G51+H51=I51</f>
        <v>1</v>
      </c>
      <c r="AK51" s="36" t="b">
        <f t="shared" si="42"/>
        <v>1</v>
      </c>
      <c r="AL51" s="36" t="b">
        <f t="shared" si="43"/>
        <v>1</v>
      </c>
      <c r="AM51" s="36" t="b">
        <f t="shared" si="44"/>
        <v>1</v>
      </c>
      <c r="AN51" s="36" t="b">
        <f t="shared" si="45"/>
        <v>1</v>
      </c>
      <c r="AO51" s="36" t="b">
        <f t="shared" si="46"/>
        <v>1</v>
      </c>
      <c r="AP51" s="36" t="b">
        <f t="shared" si="47"/>
        <v>1</v>
      </c>
      <c r="AQ51" s="36" t="b">
        <f>AB51+AC51=AD51</f>
        <v>1</v>
      </c>
      <c r="AR51" s="36"/>
      <c r="AS51" s="36"/>
      <c r="AT51" s="36"/>
      <c r="AV51" s="10"/>
      <c r="AW51" s="10"/>
      <c r="AX51" s="10"/>
      <c r="AY51" s="10"/>
      <c r="AZ51" s="10"/>
      <c r="BA51" s="10"/>
    </row>
    <row r="52" spans="1:53" ht="33.75" customHeight="1" x14ac:dyDescent="0.25">
      <c r="A52" s="109"/>
      <c r="B52" s="84" t="s">
        <v>23</v>
      </c>
      <c r="C52" s="85"/>
      <c r="D52" s="20">
        <f>SUM(D47:D51)</f>
        <v>863750</v>
      </c>
      <c r="E52" s="20">
        <f>SUM(E47:E51)</f>
        <v>922218</v>
      </c>
      <c r="F52" s="20">
        <f>SUM(F47:F51)</f>
        <v>1785968</v>
      </c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20">
        <f>SUM(AB47:AB51)</f>
        <v>860501</v>
      </c>
      <c r="AC52" s="20">
        <f>SUM(AC47:AC51)</f>
        <v>918384</v>
      </c>
      <c r="AD52" s="20">
        <f>SUM(AD47:AD51)</f>
        <v>1778885</v>
      </c>
      <c r="AE52" s="8"/>
      <c r="AF52" s="8"/>
      <c r="AG52" s="87"/>
      <c r="AH52" s="77"/>
      <c r="AI52" s="36" t="b">
        <f t="shared" si="49"/>
        <v>1</v>
      </c>
      <c r="AJ52" s="36" t="b">
        <f>G52+H52=I52</f>
        <v>1</v>
      </c>
      <c r="AK52" s="36" t="b">
        <f t="shared" si="42"/>
        <v>1</v>
      </c>
      <c r="AL52" s="36" t="b">
        <f t="shared" ref="AL52:AQ52" si="54">G52+H52=I52</f>
        <v>1</v>
      </c>
      <c r="AM52" s="36" t="b">
        <f t="shared" si="54"/>
        <v>1</v>
      </c>
      <c r="AN52" s="36" t="b">
        <f t="shared" si="54"/>
        <v>1</v>
      </c>
      <c r="AO52" s="36" t="b">
        <f t="shared" si="54"/>
        <v>1</v>
      </c>
      <c r="AP52" s="36" t="b">
        <f t="shared" si="54"/>
        <v>1</v>
      </c>
      <c r="AQ52" s="36" t="b">
        <f t="shared" si="54"/>
        <v>1</v>
      </c>
      <c r="AR52" s="36"/>
      <c r="AS52" s="36"/>
      <c r="AT52" s="36"/>
      <c r="AV52" s="10"/>
      <c r="AW52" s="10"/>
      <c r="AX52" s="10"/>
      <c r="AY52" s="10"/>
      <c r="AZ52" s="10"/>
      <c r="BA52" s="10"/>
    </row>
    <row r="53" spans="1:53" ht="33.75" customHeight="1" x14ac:dyDescent="0.25">
      <c r="A53" s="33"/>
      <c r="B53" s="34"/>
      <c r="C53" s="7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8"/>
      <c r="AF53" s="8"/>
      <c r="AH53" s="3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</row>
    <row r="54" spans="1:53" ht="33.75" customHeight="1" x14ac:dyDescent="0.25">
      <c r="AT54" t="s">
        <v>11</v>
      </c>
    </row>
    <row r="55" spans="1:53" ht="33.75" customHeight="1" x14ac:dyDescent="0.25">
      <c r="AT55" t="s">
        <v>11</v>
      </c>
    </row>
    <row r="56" spans="1:53" ht="33.75" customHeight="1" x14ac:dyDescent="0.25">
      <c r="AT56" t="s">
        <v>11</v>
      </c>
    </row>
    <row r="57" spans="1:53" ht="33.75" customHeight="1" x14ac:dyDescent="0.25">
      <c r="AT57" t="s">
        <v>11</v>
      </c>
    </row>
    <row r="58" spans="1:53" ht="33.75" customHeight="1" x14ac:dyDescent="0.25">
      <c r="D58" s="95">
        <f>SUM(D10:D36)</f>
        <v>834218</v>
      </c>
      <c r="E58" s="95">
        <f>SUM(E10:E36)</f>
        <v>891870</v>
      </c>
      <c r="F58" s="95">
        <f>SUM(F10:F36)</f>
        <v>1726088</v>
      </c>
      <c r="AT58" t="s">
        <v>11</v>
      </c>
    </row>
    <row r="59" spans="1:53" ht="33.75" customHeight="1" x14ac:dyDescent="0.25">
      <c r="D59" s="95">
        <f>SUM(D37:D46)</f>
        <v>29532</v>
      </c>
      <c r="E59" s="95">
        <f>SUM(E37:E46)</f>
        <v>30348</v>
      </c>
      <c r="F59" s="95">
        <f>SUM(F37:F46)</f>
        <v>59880</v>
      </c>
      <c r="AT59" t="s">
        <v>11</v>
      </c>
    </row>
    <row r="60" spans="1:53" ht="33.75" customHeight="1" x14ac:dyDescent="0.25">
      <c r="AT60" t="s">
        <v>11</v>
      </c>
    </row>
    <row r="61" spans="1:53" ht="33.75" customHeight="1" x14ac:dyDescent="0.25">
      <c r="AT61" t="s">
        <v>11</v>
      </c>
    </row>
    <row r="62" spans="1:53" ht="33.75" customHeight="1" x14ac:dyDescent="0.25">
      <c r="AT62" t="s">
        <v>11</v>
      </c>
    </row>
    <row r="63" spans="1:53" ht="33.75" customHeight="1" x14ac:dyDescent="0.25">
      <c r="AT63" t="s">
        <v>11</v>
      </c>
    </row>
    <row r="64" spans="1:53" ht="33.75" customHeight="1" x14ac:dyDescent="0.25">
      <c r="AT64" t="s">
        <v>11</v>
      </c>
    </row>
    <row r="65" spans="46:46" ht="33.75" customHeight="1" x14ac:dyDescent="0.25">
      <c r="AT65" t="s">
        <v>11</v>
      </c>
    </row>
    <row r="66" spans="46:46" ht="33.75" customHeight="1" x14ac:dyDescent="0.25">
      <c r="AT66" t="s">
        <v>11</v>
      </c>
    </row>
    <row r="67" spans="46:46" ht="33.75" customHeight="1" x14ac:dyDescent="0.25">
      <c r="AT67" t="s">
        <v>11</v>
      </c>
    </row>
    <row r="68" spans="46:46" ht="33.75" customHeight="1" x14ac:dyDescent="0.25">
      <c r="AT68" t="s">
        <v>11</v>
      </c>
    </row>
    <row r="69" spans="46:46" ht="33.75" customHeight="1" x14ac:dyDescent="0.25">
      <c r="AT69" t="s">
        <v>11</v>
      </c>
    </row>
    <row r="70" spans="46:46" ht="33.75" customHeight="1" x14ac:dyDescent="0.25">
      <c r="AT70" t="s">
        <v>11</v>
      </c>
    </row>
    <row r="71" spans="46:46" ht="33.75" customHeight="1" x14ac:dyDescent="0.25">
      <c r="AT71" t="s">
        <v>11</v>
      </c>
    </row>
    <row r="72" spans="46:46" ht="33.75" customHeight="1" x14ac:dyDescent="0.25">
      <c r="AT72" t="s">
        <v>11</v>
      </c>
    </row>
    <row r="73" spans="46:46" ht="33.75" customHeight="1" x14ac:dyDescent="0.25">
      <c r="AT73" t="s">
        <v>11</v>
      </c>
    </row>
    <row r="74" spans="46:46" ht="33.75" customHeight="1" x14ac:dyDescent="0.25">
      <c r="AT74" t="s">
        <v>11</v>
      </c>
    </row>
    <row r="75" spans="46:46" ht="33.75" customHeight="1" x14ac:dyDescent="0.25">
      <c r="AT75" t="s">
        <v>11</v>
      </c>
    </row>
    <row r="76" spans="46:46" ht="33.75" customHeight="1" x14ac:dyDescent="0.25">
      <c r="AT76" t="s">
        <v>11</v>
      </c>
    </row>
    <row r="77" spans="46:46" ht="33.75" customHeight="1" x14ac:dyDescent="0.25">
      <c r="AT77" t="s">
        <v>11</v>
      </c>
    </row>
    <row r="78" spans="46:46" ht="33.75" customHeight="1" x14ac:dyDescent="0.25">
      <c r="AT78" t="s">
        <v>11</v>
      </c>
    </row>
    <row r="79" spans="46:46" ht="33.75" customHeight="1" x14ac:dyDescent="0.25">
      <c r="AT79" t="s">
        <v>11</v>
      </c>
    </row>
    <row r="80" spans="46:46" ht="33.75" customHeight="1" x14ac:dyDescent="0.25">
      <c r="AT80" t="s">
        <v>11</v>
      </c>
    </row>
    <row r="81" spans="46:46" ht="33.75" customHeight="1" x14ac:dyDescent="0.25">
      <c r="AT81" t="s">
        <v>11</v>
      </c>
    </row>
    <row r="82" spans="46:46" ht="33.75" customHeight="1" x14ac:dyDescent="0.25">
      <c r="AT82" t="s">
        <v>11</v>
      </c>
    </row>
    <row r="83" spans="46:46" ht="33.75" customHeight="1" x14ac:dyDescent="0.25">
      <c r="AT83" t="s">
        <v>11</v>
      </c>
    </row>
    <row r="84" spans="46:46" ht="33.75" customHeight="1" x14ac:dyDescent="0.25">
      <c r="AT84" t="s">
        <v>11</v>
      </c>
    </row>
    <row r="85" spans="46:46" ht="33.75" customHeight="1" x14ac:dyDescent="0.25">
      <c r="AT85" t="s">
        <v>11</v>
      </c>
    </row>
    <row r="86" spans="46:46" ht="33.75" customHeight="1" x14ac:dyDescent="0.25">
      <c r="AT86" t="s">
        <v>11</v>
      </c>
    </row>
    <row r="87" spans="46:46" ht="33.75" customHeight="1" x14ac:dyDescent="0.25">
      <c r="AT87" t="s">
        <v>11</v>
      </c>
    </row>
    <row r="88" spans="46:46" ht="33.75" customHeight="1" x14ac:dyDescent="0.25">
      <c r="AT88" t="s">
        <v>11</v>
      </c>
    </row>
    <row r="89" spans="46:46" ht="33.75" customHeight="1" x14ac:dyDescent="0.25">
      <c r="AT89" t="s">
        <v>11</v>
      </c>
    </row>
    <row r="90" spans="46:46" ht="33.75" customHeight="1" x14ac:dyDescent="0.25">
      <c r="AT90" t="s">
        <v>11</v>
      </c>
    </row>
    <row r="91" spans="46:46" ht="33.75" customHeight="1" x14ac:dyDescent="0.25">
      <c r="AT91" t="s">
        <v>11</v>
      </c>
    </row>
    <row r="92" spans="46:46" ht="33.75" customHeight="1" x14ac:dyDescent="0.25">
      <c r="AT92" t="s">
        <v>11</v>
      </c>
    </row>
    <row r="93" spans="46:46" ht="33.75" customHeight="1" x14ac:dyDescent="0.25">
      <c r="AT93" t="s">
        <v>11</v>
      </c>
    </row>
    <row r="94" spans="46:46" ht="33.75" customHeight="1" x14ac:dyDescent="0.25">
      <c r="AT94" t="s">
        <v>11</v>
      </c>
    </row>
    <row r="95" spans="46:46" ht="33.75" customHeight="1" x14ac:dyDescent="0.25">
      <c r="AT95" t="s">
        <v>11</v>
      </c>
    </row>
    <row r="96" spans="46:46" ht="33.75" customHeight="1" x14ac:dyDescent="0.25">
      <c r="AT96" t="s">
        <v>11</v>
      </c>
    </row>
    <row r="97" spans="46:46" ht="33.75" customHeight="1" x14ac:dyDescent="0.25">
      <c r="AT97" t="s">
        <v>11</v>
      </c>
    </row>
    <row r="98" spans="46:46" ht="33.75" customHeight="1" x14ac:dyDescent="0.25">
      <c r="AT98" t="s">
        <v>11</v>
      </c>
    </row>
    <row r="99" spans="46:46" ht="33.75" customHeight="1" x14ac:dyDescent="0.25">
      <c r="AT99" t="s">
        <v>11</v>
      </c>
    </row>
    <row r="100" spans="46:46" ht="33.75" customHeight="1" x14ac:dyDescent="0.25">
      <c r="AT100" t="s">
        <v>11</v>
      </c>
    </row>
    <row r="101" spans="46:46" ht="33.75" customHeight="1" x14ac:dyDescent="0.25">
      <c r="AT101" t="s">
        <v>11</v>
      </c>
    </row>
    <row r="102" spans="46:46" ht="33.75" customHeight="1" x14ac:dyDescent="0.25">
      <c r="AT102" t="s">
        <v>11</v>
      </c>
    </row>
    <row r="103" spans="46:46" ht="33.75" customHeight="1" x14ac:dyDescent="0.25">
      <c r="AT103" t="s">
        <v>11</v>
      </c>
    </row>
    <row r="104" spans="46:46" ht="33.75" customHeight="1" x14ac:dyDescent="0.25">
      <c r="AT104" t="s">
        <v>11</v>
      </c>
    </row>
    <row r="105" spans="46:46" ht="33.75" customHeight="1" x14ac:dyDescent="0.25">
      <c r="AT105" t="s">
        <v>11</v>
      </c>
    </row>
    <row r="106" spans="46:46" ht="33.75" customHeight="1" x14ac:dyDescent="0.25">
      <c r="AT106" t="s">
        <v>11</v>
      </c>
    </row>
    <row r="107" spans="46:46" ht="33.75" customHeight="1" x14ac:dyDescent="0.25">
      <c r="AT107" t="s">
        <v>11</v>
      </c>
    </row>
    <row r="108" spans="46:46" ht="33.75" customHeight="1" x14ac:dyDescent="0.25">
      <c r="AT108" t="s">
        <v>11</v>
      </c>
    </row>
  </sheetData>
  <mergeCells count="30">
    <mergeCell ref="AP3:AP4"/>
    <mergeCell ref="AR3:AR4"/>
    <mergeCell ref="AQ3:AQ4"/>
    <mergeCell ref="A1:AD1"/>
    <mergeCell ref="D3:F3"/>
    <mergeCell ref="G3:I3"/>
    <mergeCell ref="J3:L3"/>
    <mergeCell ref="M3:O3"/>
    <mergeCell ref="P3:R3"/>
    <mergeCell ref="S3:U3"/>
    <mergeCell ref="B3:B4"/>
    <mergeCell ref="A3:A4"/>
    <mergeCell ref="AB3:AD3"/>
    <mergeCell ref="C3:C4"/>
    <mergeCell ref="AV3:AX3"/>
    <mergeCell ref="AY3:BA3"/>
    <mergeCell ref="A47:A52"/>
    <mergeCell ref="V3:X3"/>
    <mergeCell ref="AG3:AG4"/>
    <mergeCell ref="AS3:AS4"/>
    <mergeCell ref="AH3:AH4"/>
    <mergeCell ref="Y3:AA3"/>
    <mergeCell ref="AL3:AL4"/>
    <mergeCell ref="AI3:AI4"/>
    <mergeCell ref="AJ3:AJ4"/>
    <mergeCell ref="AK3:AK4"/>
    <mergeCell ref="AT3:AT4"/>
    <mergeCell ref="AM3:AM4"/>
    <mergeCell ref="AN3:AN4"/>
    <mergeCell ref="AO3:AO4"/>
  </mergeCells>
  <phoneticPr fontId="2"/>
  <conditionalFormatting sqref="AH2">
    <cfRule type="cellIs" dxfId="1" priority="2" stopIfTrue="1" operator="notEqual">
      <formula>$AH$1</formula>
    </cfRule>
  </conditionalFormatting>
  <conditionalFormatting sqref="AI5:AT53 AV6:BA7 AV10:BA18">
    <cfRule type="cellIs" dxfId="0" priority="1" stopIfTrue="1" operator="notEqual">
      <formula>TRUE</formula>
    </cfRule>
  </conditionalFormatting>
  <printOptions horizontalCentered="1"/>
  <pageMargins left="0.19685039370078741" right="0.19685039370078741" top="0.86614173228346458" bottom="0" header="0.70866141732283472" footer="0.51181102362204722"/>
  <pageSetup paperSize="8" scale="47" orientation="portrait" r:id="rId1"/>
  <headerFooter alignWithMargins="0">
    <oddHeader>&amp;R&amp;D</oddHeader>
  </headerFooter>
  <rowBreaks count="1" manualBreakCount="1">
    <brk id="24" max="29" man="1"/>
  </rowBreaks>
  <colBreaks count="1" manualBreakCount="1">
    <brk id="31" max="1048575" man="1"/>
  </colBreaks>
  <ignoredErrors>
    <ignoredError sqref="E6 F6 AB6:AD6 J6:R6 G6:I6 S6:AA6 P46:U46 P25:U38 P10:U10 P11:U11 P24:U24 P20:U23 P13:U13 P39:U41 P42:U4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AA9FF-C524-4787-8E95-5779CBBFDB93}">
  <sheetPr codeName="Sheet6">
    <tabColor rgb="FFFFC000"/>
    <pageSetUpPr fitToPage="1"/>
  </sheetPr>
  <dimension ref="A1:AC37"/>
  <sheetViews>
    <sheetView view="pageBreakPreview" topLeftCell="A13" zoomScale="59" zoomScaleNormal="100" workbookViewId="0">
      <selection activeCell="W29" sqref="W29"/>
    </sheetView>
  </sheetViews>
  <sheetFormatPr defaultRowHeight="12.75" x14ac:dyDescent="0.25"/>
  <cols>
    <col min="1" max="1" width="4.59765625" customWidth="1"/>
    <col min="2" max="2" width="14.1328125" customWidth="1"/>
    <col min="3" max="5" width="11.59765625" customWidth="1"/>
    <col min="6" max="6" width="13.265625" customWidth="1"/>
    <col min="7" max="7" width="8" customWidth="1"/>
    <col min="8" max="8" width="4.59765625" customWidth="1"/>
    <col min="9" max="9" width="14.1328125" customWidth="1"/>
    <col min="10" max="12" width="11.59765625" customWidth="1"/>
    <col min="13" max="13" width="13.3984375" customWidth="1"/>
    <col min="14" max="14" width="10.46484375" customWidth="1"/>
    <col min="15" max="15" width="4.59765625" customWidth="1"/>
    <col min="16" max="16" width="14.1328125" customWidth="1"/>
    <col min="17" max="19" width="11.59765625" customWidth="1"/>
    <col min="20" max="20" width="12.3984375" customWidth="1"/>
    <col min="21" max="21" width="8" customWidth="1"/>
    <col min="22" max="22" width="4.59765625" customWidth="1"/>
    <col min="23" max="23" width="14.1328125" customWidth="1"/>
    <col min="24" max="26" width="11.59765625" customWidth="1"/>
    <col min="27" max="27" width="10.73046875" customWidth="1"/>
    <col min="28" max="28" width="9" customWidth="1"/>
    <col min="29" max="29" width="4.59765625" style="3" customWidth="1"/>
    <col min="30" max="30" width="14.1328125" customWidth="1"/>
    <col min="31" max="33" width="11.59765625" customWidth="1"/>
    <col min="34" max="34" width="8.59765625" customWidth="1"/>
    <col min="35" max="35" width="8.1328125" customWidth="1"/>
    <col min="36" max="36" width="4.59765625" customWidth="1"/>
    <col min="37" max="37" width="14.1328125" customWidth="1"/>
    <col min="38" max="40" width="11.59765625" customWidth="1"/>
    <col min="41" max="41" width="8.59765625" customWidth="1"/>
  </cols>
  <sheetData>
    <row r="1" spans="1:29" ht="35.1" customHeight="1" x14ac:dyDescent="0.25">
      <c r="A1" s="130" t="s">
        <v>176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2"/>
      <c r="AC1"/>
    </row>
    <row r="2" spans="1:29" ht="27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AC2"/>
    </row>
    <row r="3" spans="1:29" ht="27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AC3"/>
    </row>
    <row r="4" spans="1:29" ht="27" customHeight="1" x14ac:dyDescent="0.25">
      <c r="A4" s="3"/>
      <c r="L4" s="99" t="str">
        <f>入力!AD2</f>
        <v>令和８年９月登録日現在     新潟県選挙管理委員会</v>
      </c>
      <c r="M4" s="48"/>
      <c r="AC4"/>
    </row>
    <row r="5" spans="1:29" ht="35.1" customHeight="1" x14ac:dyDescent="0.25">
      <c r="A5" s="1" t="s">
        <v>1</v>
      </c>
      <c r="B5" s="1" t="s">
        <v>146</v>
      </c>
      <c r="C5" s="9" t="s">
        <v>139</v>
      </c>
      <c r="D5" s="9" t="s">
        <v>140</v>
      </c>
      <c r="E5" s="1" t="s">
        <v>23</v>
      </c>
      <c r="F5" s="90" t="s">
        <v>198</v>
      </c>
      <c r="G5" s="3"/>
      <c r="H5" s="5" t="s">
        <v>1</v>
      </c>
      <c r="I5" s="1" t="s">
        <v>146</v>
      </c>
      <c r="J5" s="9" t="s">
        <v>139</v>
      </c>
      <c r="K5" s="9" t="s">
        <v>140</v>
      </c>
      <c r="L5" s="1" t="s">
        <v>23</v>
      </c>
      <c r="M5" s="90" t="s">
        <v>198</v>
      </c>
      <c r="AC5"/>
    </row>
    <row r="6" spans="1:29" ht="35.1" customHeight="1" x14ac:dyDescent="0.25">
      <c r="A6" s="2"/>
      <c r="B6" s="25" t="s">
        <v>25</v>
      </c>
      <c r="C6" s="12">
        <v>860818</v>
      </c>
      <c r="D6" s="12">
        <v>919070</v>
      </c>
      <c r="E6" s="12">
        <v>1779888</v>
      </c>
      <c r="F6" s="98">
        <v>-7087</v>
      </c>
      <c r="AC6"/>
    </row>
    <row r="7" spans="1:29" ht="35.1" customHeight="1" x14ac:dyDescent="0.25">
      <c r="A7" s="2"/>
      <c r="B7" s="25" t="s">
        <v>26</v>
      </c>
      <c r="C7" s="12">
        <v>831519</v>
      </c>
      <c r="D7" s="12">
        <v>888926</v>
      </c>
      <c r="E7" s="12">
        <v>1720445</v>
      </c>
      <c r="F7" s="98">
        <v>-6619</v>
      </c>
      <c r="AC7"/>
    </row>
    <row r="8" spans="1:29" ht="35.1" customHeight="1" x14ac:dyDescent="0.25">
      <c r="A8" s="2"/>
      <c r="B8" s="25" t="s">
        <v>27</v>
      </c>
      <c r="C8" s="12">
        <v>29299</v>
      </c>
      <c r="D8" s="12">
        <v>30144</v>
      </c>
      <c r="E8" s="12">
        <v>59443</v>
      </c>
      <c r="F8" s="98">
        <v>-468</v>
      </c>
      <c r="AC8"/>
    </row>
    <row r="9" spans="1:29" ht="27" customHeight="1" x14ac:dyDescent="0.25">
      <c r="A9" s="3"/>
      <c r="B9" s="3"/>
      <c r="C9" s="22"/>
      <c r="D9" s="22"/>
      <c r="E9" s="23"/>
      <c r="F9" s="100"/>
      <c r="AC9"/>
    </row>
    <row r="10" spans="1:29" ht="35.1" customHeight="1" x14ac:dyDescent="0.25">
      <c r="A10" s="7">
        <v>1</v>
      </c>
      <c r="B10" s="14" t="s">
        <v>61</v>
      </c>
      <c r="C10" s="24">
        <v>306399</v>
      </c>
      <c r="D10" s="24">
        <v>337646</v>
      </c>
      <c r="E10" s="24">
        <v>644045</v>
      </c>
      <c r="F10" s="98">
        <v>-1090</v>
      </c>
      <c r="H10" s="2"/>
      <c r="I10" s="25" t="s">
        <v>42</v>
      </c>
      <c r="J10" s="12">
        <v>5577</v>
      </c>
      <c r="K10" s="12">
        <v>5618</v>
      </c>
      <c r="L10" s="12">
        <v>11195</v>
      </c>
      <c r="M10" s="98">
        <v>-53</v>
      </c>
      <c r="AC10"/>
    </row>
    <row r="11" spans="1:29" ht="35.1" customHeight="1" x14ac:dyDescent="0.25">
      <c r="A11" s="103"/>
      <c r="B11" s="52" t="s">
        <v>103</v>
      </c>
      <c r="C11" s="24">
        <v>28409</v>
      </c>
      <c r="D11" s="24">
        <v>30535</v>
      </c>
      <c r="E11" s="24">
        <v>58944</v>
      </c>
      <c r="F11" s="98">
        <v>-203</v>
      </c>
      <c r="H11" s="1">
        <v>21</v>
      </c>
      <c r="I11" s="14" t="s">
        <v>43</v>
      </c>
      <c r="J11" s="13">
        <v>5577</v>
      </c>
      <c r="K11" s="13">
        <v>5618</v>
      </c>
      <c r="L11" s="13">
        <v>11195</v>
      </c>
      <c r="M11" s="98">
        <v>-53</v>
      </c>
      <c r="AC11"/>
    </row>
    <row r="12" spans="1:29" ht="35.1" customHeight="1" x14ac:dyDescent="0.25">
      <c r="A12" s="103"/>
      <c r="B12" s="52" t="s">
        <v>104</v>
      </c>
      <c r="C12" s="24">
        <v>52772</v>
      </c>
      <c r="D12" s="24">
        <v>57998</v>
      </c>
      <c r="E12" s="24">
        <v>110770</v>
      </c>
      <c r="F12" s="98">
        <v>-227</v>
      </c>
      <c r="H12" s="2"/>
      <c r="I12" s="25" t="s">
        <v>44</v>
      </c>
      <c r="J12" s="12">
        <v>3082</v>
      </c>
      <c r="K12" s="12">
        <v>3318</v>
      </c>
      <c r="L12" s="12">
        <v>6400</v>
      </c>
      <c r="M12" s="98">
        <v>-34</v>
      </c>
      <c r="AC12"/>
    </row>
    <row r="13" spans="1:29" ht="35.1" customHeight="1" x14ac:dyDescent="0.25">
      <c r="A13" s="103"/>
      <c r="B13" s="52" t="s">
        <v>105</v>
      </c>
      <c r="C13" s="24">
        <v>68647</v>
      </c>
      <c r="D13" s="24">
        <v>78542</v>
      </c>
      <c r="E13" s="24">
        <v>147189</v>
      </c>
      <c r="F13" s="98">
        <v>-80</v>
      </c>
      <c r="H13" s="1">
        <v>22</v>
      </c>
      <c r="I13" s="14" t="s">
        <v>45</v>
      </c>
      <c r="J13" s="24">
        <v>3082</v>
      </c>
      <c r="K13" s="24">
        <v>3318</v>
      </c>
      <c r="L13" s="24">
        <v>6400</v>
      </c>
      <c r="M13" s="98">
        <v>-34</v>
      </c>
      <c r="AC13"/>
    </row>
    <row r="14" spans="1:29" ht="35.1" customHeight="1" x14ac:dyDescent="0.25">
      <c r="A14" s="103"/>
      <c r="B14" s="52" t="s">
        <v>111</v>
      </c>
      <c r="C14" s="24">
        <v>27204</v>
      </c>
      <c r="D14" s="24">
        <v>29394</v>
      </c>
      <c r="E14" s="24">
        <v>56598</v>
      </c>
      <c r="F14" s="98">
        <v>-30</v>
      </c>
      <c r="H14" s="41"/>
      <c r="I14" s="42" t="s">
        <v>53</v>
      </c>
      <c r="J14" s="43">
        <v>4418</v>
      </c>
      <c r="K14" s="43">
        <v>4803</v>
      </c>
      <c r="L14" s="43">
        <v>9221</v>
      </c>
      <c r="M14" s="98">
        <v>-50</v>
      </c>
      <c r="AC14"/>
    </row>
    <row r="15" spans="1:29" ht="35.1" customHeight="1" x14ac:dyDescent="0.25">
      <c r="A15" s="103"/>
      <c r="B15" s="52" t="s">
        <v>106</v>
      </c>
      <c r="C15" s="24">
        <v>29928</v>
      </c>
      <c r="D15" s="24">
        <v>32636</v>
      </c>
      <c r="E15" s="24">
        <v>62564</v>
      </c>
      <c r="F15" s="98">
        <v>-62</v>
      </c>
      <c r="H15" s="40">
        <v>23</v>
      </c>
      <c r="I15" s="39" t="s">
        <v>46</v>
      </c>
      <c r="J15" s="24">
        <v>4418</v>
      </c>
      <c r="K15" s="24">
        <v>4803</v>
      </c>
      <c r="L15" s="24">
        <v>9221</v>
      </c>
      <c r="M15" s="98">
        <v>-50</v>
      </c>
      <c r="AC15"/>
    </row>
    <row r="16" spans="1:29" ht="35.1" customHeight="1" x14ac:dyDescent="0.25">
      <c r="A16" s="103"/>
      <c r="B16" s="52" t="s">
        <v>107</v>
      </c>
      <c r="C16" s="24">
        <v>17281</v>
      </c>
      <c r="D16" s="24">
        <v>18229</v>
      </c>
      <c r="E16" s="24">
        <v>35510</v>
      </c>
      <c r="F16" s="98">
        <v>-140</v>
      </c>
      <c r="H16" s="4"/>
      <c r="I16" s="25" t="s">
        <v>54</v>
      </c>
      <c r="J16" s="38">
        <v>3846</v>
      </c>
      <c r="K16" s="38">
        <v>4034</v>
      </c>
      <c r="L16" s="38">
        <v>7880</v>
      </c>
      <c r="M16" s="98">
        <v>-111</v>
      </c>
      <c r="AC16"/>
    </row>
    <row r="17" spans="1:29" ht="35.1" customHeight="1" x14ac:dyDescent="0.25">
      <c r="A17" s="103"/>
      <c r="B17" s="52" t="s">
        <v>108</v>
      </c>
      <c r="C17" s="24">
        <v>60669</v>
      </c>
      <c r="D17" s="24">
        <v>67026</v>
      </c>
      <c r="E17" s="24">
        <v>127695</v>
      </c>
      <c r="F17" s="98">
        <v>-171</v>
      </c>
      <c r="H17" s="5">
        <v>24</v>
      </c>
      <c r="I17" s="14" t="s">
        <v>34</v>
      </c>
      <c r="J17" s="24">
        <v>3846</v>
      </c>
      <c r="K17" s="24">
        <v>4034</v>
      </c>
      <c r="L17" s="24">
        <v>7880</v>
      </c>
      <c r="M17" s="98">
        <v>-111</v>
      </c>
      <c r="AC17"/>
    </row>
    <row r="18" spans="1:29" ht="35.1" customHeight="1" x14ac:dyDescent="0.25">
      <c r="A18" s="76"/>
      <c r="B18" s="52" t="s">
        <v>109</v>
      </c>
      <c r="C18" s="24">
        <v>21489</v>
      </c>
      <c r="D18" s="24">
        <v>23286</v>
      </c>
      <c r="E18" s="24">
        <v>44775</v>
      </c>
      <c r="F18" s="98">
        <v>-177</v>
      </c>
      <c r="H18" s="4"/>
      <c r="I18" s="25" t="s">
        <v>47</v>
      </c>
      <c r="J18" s="38">
        <v>1613</v>
      </c>
      <c r="K18" s="38">
        <v>1700</v>
      </c>
      <c r="L18" s="38">
        <v>3313</v>
      </c>
      <c r="M18" s="98">
        <v>-35</v>
      </c>
      <c r="AC18"/>
    </row>
    <row r="19" spans="1:29" ht="35.1" customHeight="1" x14ac:dyDescent="0.25">
      <c r="A19" s="1">
        <v>2</v>
      </c>
      <c r="B19" s="14" t="s">
        <v>62</v>
      </c>
      <c r="C19" s="24">
        <v>104690</v>
      </c>
      <c r="D19" s="24">
        <v>109765</v>
      </c>
      <c r="E19" s="24">
        <v>214455</v>
      </c>
      <c r="F19" s="98">
        <v>-707</v>
      </c>
      <c r="H19" s="5">
        <v>25</v>
      </c>
      <c r="I19" s="14" t="s">
        <v>75</v>
      </c>
      <c r="J19" s="26">
        <v>1613</v>
      </c>
      <c r="K19" s="26">
        <v>1700</v>
      </c>
      <c r="L19" s="26">
        <v>3313</v>
      </c>
      <c r="M19" s="98">
        <v>-35</v>
      </c>
      <c r="AC19"/>
    </row>
    <row r="20" spans="1:29" ht="35.1" customHeight="1" x14ac:dyDescent="0.25">
      <c r="A20" s="1">
        <v>3</v>
      </c>
      <c r="B20" s="14" t="s">
        <v>63</v>
      </c>
      <c r="C20" s="24">
        <v>37200</v>
      </c>
      <c r="D20" s="24">
        <v>39923</v>
      </c>
      <c r="E20" s="24">
        <v>77123</v>
      </c>
      <c r="F20" s="98">
        <v>-274</v>
      </c>
      <c r="H20" s="4"/>
      <c r="I20" s="25" t="s">
        <v>55</v>
      </c>
      <c r="J20" s="38">
        <v>3436</v>
      </c>
      <c r="K20" s="38">
        <v>3163</v>
      </c>
      <c r="L20" s="38">
        <v>6599</v>
      </c>
      <c r="M20" s="98">
        <v>-52</v>
      </c>
      <c r="AC20"/>
    </row>
    <row r="21" spans="1:29" ht="35.1" customHeight="1" x14ac:dyDescent="0.25">
      <c r="A21" s="1">
        <v>4</v>
      </c>
      <c r="B21" s="14" t="s">
        <v>64</v>
      </c>
      <c r="C21" s="24">
        <v>32083</v>
      </c>
      <c r="D21" s="24">
        <v>32607</v>
      </c>
      <c r="E21" s="24">
        <v>64690</v>
      </c>
      <c r="F21" s="98">
        <v>-290</v>
      </c>
      <c r="H21" s="5">
        <v>26</v>
      </c>
      <c r="I21" s="14" t="s">
        <v>48</v>
      </c>
      <c r="J21" s="26">
        <v>3436</v>
      </c>
      <c r="K21" s="26">
        <v>3163</v>
      </c>
      <c r="L21" s="26">
        <v>6599</v>
      </c>
      <c r="M21" s="98">
        <v>-52</v>
      </c>
      <c r="AC21"/>
    </row>
    <row r="22" spans="1:29" ht="35.1" customHeight="1" x14ac:dyDescent="0.25">
      <c r="A22" s="1">
        <v>5</v>
      </c>
      <c r="B22" s="14" t="s">
        <v>65</v>
      </c>
      <c r="C22" s="24">
        <v>37332</v>
      </c>
      <c r="D22" s="24">
        <v>39603</v>
      </c>
      <c r="E22" s="24">
        <v>76935</v>
      </c>
      <c r="F22" s="98">
        <v>-295</v>
      </c>
      <c r="H22" s="4"/>
      <c r="I22" s="25" t="s">
        <v>56</v>
      </c>
      <c r="J22" s="12">
        <v>3495</v>
      </c>
      <c r="K22" s="12">
        <v>3576</v>
      </c>
      <c r="L22" s="12">
        <v>7071</v>
      </c>
      <c r="M22" s="98">
        <v>-59</v>
      </c>
      <c r="AC22"/>
    </row>
    <row r="23" spans="1:29" ht="35.1" customHeight="1" x14ac:dyDescent="0.25">
      <c r="A23" s="1">
        <v>6</v>
      </c>
      <c r="B23" s="14" t="s">
        <v>93</v>
      </c>
      <c r="C23" s="24">
        <v>13542</v>
      </c>
      <c r="D23" s="24">
        <v>13856</v>
      </c>
      <c r="E23" s="24">
        <v>27398</v>
      </c>
      <c r="F23" s="98">
        <v>-181</v>
      </c>
      <c r="H23" s="5">
        <v>27</v>
      </c>
      <c r="I23" s="14" t="s">
        <v>49</v>
      </c>
      <c r="J23" s="24">
        <v>3495</v>
      </c>
      <c r="K23" s="24">
        <v>3576</v>
      </c>
      <c r="L23" s="24">
        <v>7071</v>
      </c>
      <c r="M23" s="98">
        <v>-59</v>
      </c>
      <c r="AC23"/>
    </row>
    <row r="24" spans="1:29" ht="35.1" customHeight="1" x14ac:dyDescent="0.25">
      <c r="A24" s="1">
        <v>7</v>
      </c>
      <c r="B24" s="14" t="s">
        <v>35</v>
      </c>
      <c r="C24" s="24">
        <v>10044</v>
      </c>
      <c r="D24" s="24">
        <v>10748</v>
      </c>
      <c r="E24" s="24">
        <v>20792</v>
      </c>
      <c r="F24" s="98">
        <v>-151</v>
      </c>
      <c r="H24" s="4"/>
      <c r="I24" s="25" t="s">
        <v>57</v>
      </c>
      <c r="J24" s="12">
        <v>1782</v>
      </c>
      <c r="K24" s="12">
        <v>1720</v>
      </c>
      <c r="L24" s="12">
        <v>3502</v>
      </c>
      <c r="M24" s="98">
        <v>-21</v>
      </c>
      <c r="AC24"/>
    </row>
    <row r="25" spans="1:29" ht="35.1" customHeight="1" x14ac:dyDescent="0.25">
      <c r="A25" s="1">
        <v>8</v>
      </c>
      <c r="B25" s="14" t="s">
        <v>36</v>
      </c>
      <c r="C25" s="24">
        <v>19509</v>
      </c>
      <c r="D25" s="24">
        <v>20262</v>
      </c>
      <c r="E25" s="24">
        <v>39771</v>
      </c>
      <c r="F25" s="98">
        <v>-384</v>
      </c>
      <c r="H25" s="5">
        <v>28</v>
      </c>
      <c r="I25" s="14" t="s">
        <v>50</v>
      </c>
      <c r="J25" s="24">
        <v>1782</v>
      </c>
      <c r="K25" s="24">
        <v>1720</v>
      </c>
      <c r="L25" s="24">
        <v>3502</v>
      </c>
      <c r="M25" s="98">
        <v>-21</v>
      </c>
      <c r="AC25"/>
    </row>
    <row r="26" spans="1:29" ht="35.1" customHeight="1" x14ac:dyDescent="0.25">
      <c r="A26" s="1">
        <v>9</v>
      </c>
      <c r="B26" s="14" t="s">
        <v>37</v>
      </c>
      <c r="C26" s="24">
        <v>15582</v>
      </c>
      <c r="D26" s="24">
        <v>16563</v>
      </c>
      <c r="E26" s="24">
        <v>32145</v>
      </c>
      <c r="F26" s="98">
        <v>-103</v>
      </c>
      <c r="H26" s="4"/>
      <c r="I26" s="25" t="s">
        <v>58</v>
      </c>
      <c r="J26" s="12">
        <v>2050</v>
      </c>
      <c r="K26" s="12">
        <v>2212</v>
      </c>
      <c r="L26" s="12">
        <v>4262</v>
      </c>
      <c r="M26" s="98">
        <v>-53</v>
      </c>
      <c r="AC26"/>
    </row>
    <row r="27" spans="1:29" ht="35.1" customHeight="1" x14ac:dyDescent="0.25">
      <c r="A27" s="1">
        <v>10</v>
      </c>
      <c r="B27" s="14" t="s">
        <v>38</v>
      </c>
      <c r="C27" s="24">
        <v>21868</v>
      </c>
      <c r="D27" s="24">
        <v>23659</v>
      </c>
      <c r="E27" s="24">
        <v>45527</v>
      </c>
      <c r="F27" s="98">
        <v>-315</v>
      </c>
      <c r="H27" s="5">
        <v>29</v>
      </c>
      <c r="I27" s="14" t="s">
        <v>51</v>
      </c>
      <c r="J27" s="24">
        <v>1912</v>
      </c>
      <c r="K27" s="24">
        <v>2087</v>
      </c>
      <c r="L27" s="24">
        <v>3999</v>
      </c>
      <c r="M27" s="98">
        <v>-50</v>
      </c>
      <c r="AC27"/>
    </row>
    <row r="28" spans="1:29" ht="35.1" customHeight="1" x14ac:dyDescent="0.25">
      <c r="A28" s="1">
        <v>11</v>
      </c>
      <c r="B28" s="14" t="s">
        <v>39</v>
      </c>
      <c r="C28" s="24">
        <v>31386</v>
      </c>
      <c r="D28" s="24">
        <v>33107</v>
      </c>
      <c r="E28" s="24">
        <v>64493</v>
      </c>
      <c r="F28" s="98">
        <v>-262</v>
      </c>
      <c r="H28" s="5">
        <v>30</v>
      </c>
      <c r="I28" s="14" t="s">
        <v>52</v>
      </c>
      <c r="J28" s="24">
        <v>138</v>
      </c>
      <c r="K28" s="24">
        <v>125</v>
      </c>
      <c r="L28" s="24">
        <v>263</v>
      </c>
      <c r="M28" s="98">
        <v>-3</v>
      </c>
      <c r="AC28"/>
    </row>
    <row r="29" spans="1:29" ht="35.1" customHeight="1" x14ac:dyDescent="0.25">
      <c r="A29" s="1">
        <v>12</v>
      </c>
      <c r="B29" s="14" t="s">
        <v>40</v>
      </c>
      <c r="C29" s="24">
        <v>15726</v>
      </c>
      <c r="D29" s="24">
        <v>16309</v>
      </c>
      <c r="E29" s="24">
        <v>32035</v>
      </c>
      <c r="F29" s="98">
        <v>-195</v>
      </c>
      <c r="AC29"/>
    </row>
    <row r="30" spans="1:29" ht="35.1" customHeight="1" x14ac:dyDescent="0.25">
      <c r="A30" s="1">
        <v>13</v>
      </c>
      <c r="B30" s="14" t="s">
        <v>33</v>
      </c>
      <c r="C30" s="24">
        <v>12006</v>
      </c>
      <c r="D30" s="24">
        <v>12678</v>
      </c>
      <c r="E30" s="24">
        <v>24684</v>
      </c>
      <c r="F30" s="98">
        <v>-157</v>
      </c>
      <c r="H30" s="127" t="s">
        <v>174</v>
      </c>
      <c r="I30" s="127"/>
      <c r="AC30"/>
    </row>
    <row r="31" spans="1:29" ht="35.1" customHeight="1" x14ac:dyDescent="0.25">
      <c r="A31" s="1">
        <v>14</v>
      </c>
      <c r="B31" s="14" t="s">
        <v>41</v>
      </c>
      <c r="C31" s="24">
        <v>18667</v>
      </c>
      <c r="D31" s="24">
        <v>20026</v>
      </c>
      <c r="E31" s="24">
        <v>38693</v>
      </c>
      <c r="F31" s="98">
        <v>-212</v>
      </c>
      <c r="H31" s="128"/>
      <c r="I31" s="129"/>
      <c r="J31" s="97" t="s">
        <v>139</v>
      </c>
      <c r="K31" s="97" t="s">
        <v>140</v>
      </c>
      <c r="L31" s="97" t="s">
        <v>23</v>
      </c>
      <c r="AC31"/>
    </row>
    <row r="32" spans="1:29" ht="35.1" customHeight="1" x14ac:dyDescent="0.25">
      <c r="A32" s="1">
        <v>15</v>
      </c>
      <c r="B32" s="14" t="s">
        <v>92</v>
      </c>
      <c r="C32" s="24">
        <v>74125</v>
      </c>
      <c r="D32" s="24">
        <v>76867</v>
      </c>
      <c r="E32" s="24">
        <v>150992</v>
      </c>
      <c r="F32" s="98">
        <v>-872</v>
      </c>
      <c r="H32" s="123" t="s">
        <v>197</v>
      </c>
      <c r="I32" s="124"/>
      <c r="J32" s="26">
        <v>860818</v>
      </c>
      <c r="K32" s="26">
        <v>919070</v>
      </c>
      <c r="L32" s="26">
        <v>1779888</v>
      </c>
      <c r="AC32"/>
    </row>
    <row r="33" spans="1:29" ht="35.1" customHeight="1" x14ac:dyDescent="0.25">
      <c r="A33" s="1">
        <v>16</v>
      </c>
      <c r="B33" s="14" t="s">
        <v>28</v>
      </c>
      <c r="C33" s="24">
        <v>15909</v>
      </c>
      <c r="D33" s="24">
        <v>16968</v>
      </c>
      <c r="E33" s="24">
        <v>32877</v>
      </c>
      <c r="F33" s="98">
        <v>-214</v>
      </c>
      <c r="H33" s="123" t="s">
        <v>196</v>
      </c>
      <c r="I33" s="124"/>
      <c r="J33" s="26">
        <v>864068</v>
      </c>
      <c r="K33" s="26">
        <v>922907</v>
      </c>
      <c r="L33" s="26">
        <v>1786975</v>
      </c>
      <c r="AC33"/>
    </row>
    <row r="34" spans="1:29" ht="35.1" customHeight="1" x14ac:dyDescent="0.25">
      <c r="A34" s="1">
        <v>17</v>
      </c>
      <c r="B34" s="14" t="s">
        <v>24</v>
      </c>
      <c r="C34" s="24">
        <v>19813</v>
      </c>
      <c r="D34" s="24">
        <v>20915</v>
      </c>
      <c r="E34" s="24">
        <v>40728</v>
      </c>
      <c r="F34" s="98">
        <v>-349</v>
      </c>
      <c r="H34" s="125" t="s">
        <v>175</v>
      </c>
      <c r="I34" s="126"/>
      <c r="J34" s="98">
        <v>-3250</v>
      </c>
      <c r="K34" s="98">
        <v>-3837</v>
      </c>
      <c r="L34" s="98">
        <v>-7087</v>
      </c>
      <c r="AC34"/>
    </row>
    <row r="35" spans="1:29" ht="35.1" customHeight="1" x14ac:dyDescent="0.25">
      <c r="A35" s="1">
        <v>18</v>
      </c>
      <c r="B35" s="14" t="s">
        <v>30</v>
      </c>
      <c r="C35" s="24">
        <v>13474</v>
      </c>
      <c r="D35" s="24">
        <v>14009</v>
      </c>
      <c r="E35" s="24">
        <v>27483</v>
      </c>
      <c r="F35" s="98">
        <v>-195</v>
      </c>
      <c r="AC35"/>
    </row>
    <row r="36" spans="1:29" ht="35.1" customHeight="1" x14ac:dyDescent="0.25">
      <c r="A36" s="1">
        <v>19</v>
      </c>
      <c r="B36" s="14" t="s">
        <v>32</v>
      </c>
      <c r="C36" s="24">
        <v>21156</v>
      </c>
      <c r="D36" s="24">
        <v>21862</v>
      </c>
      <c r="E36" s="24">
        <v>43018</v>
      </c>
      <c r="F36" s="98">
        <v>-219</v>
      </c>
      <c r="AC36"/>
    </row>
    <row r="37" spans="1:29" ht="35.1" customHeight="1" x14ac:dyDescent="0.25">
      <c r="A37" s="1">
        <v>20</v>
      </c>
      <c r="B37" s="14" t="s">
        <v>59</v>
      </c>
      <c r="C37" s="24">
        <v>11008</v>
      </c>
      <c r="D37" s="24">
        <v>11553</v>
      </c>
      <c r="E37" s="24">
        <v>22561</v>
      </c>
      <c r="F37" s="98">
        <v>-154</v>
      </c>
      <c r="AC37"/>
    </row>
  </sheetData>
  <mergeCells count="6">
    <mergeCell ref="H32:I32"/>
    <mergeCell ref="H33:I33"/>
    <mergeCell ref="H34:I34"/>
    <mergeCell ref="H31:I31"/>
    <mergeCell ref="A1:M1"/>
    <mergeCell ref="H30:I30"/>
  </mergeCells>
  <phoneticPr fontId="2"/>
  <printOptions horizontalCentered="1" verticalCentered="1"/>
  <pageMargins left="0.59055118110236227" right="0.59055118110236227" top="0.59055118110236227" bottom="0.31496062992125984" header="0.31496062992125984" footer="0.31496062992125984"/>
  <pageSetup paperSize="9"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DE507-1CED-4024-B14E-02DCFF82ACD3}">
  <sheetPr codeName="Sheet7">
    <tabColor rgb="FFFFC000"/>
    <pageSetUpPr fitToPage="1"/>
  </sheetPr>
  <dimension ref="A1:O41"/>
  <sheetViews>
    <sheetView tabSelected="1" view="pageBreakPreview" zoomScale="62" zoomScaleNormal="75" workbookViewId="0">
      <selection activeCell="D5" sqref="D5"/>
    </sheetView>
  </sheetViews>
  <sheetFormatPr defaultRowHeight="24.75" customHeight="1" x14ac:dyDescent="0.25"/>
  <cols>
    <col min="1" max="1" width="5.53125" style="3" customWidth="1"/>
    <col min="2" max="2" width="16.3984375" customWidth="1"/>
    <col min="3" max="5" width="11.59765625" customWidth="1"/>
    <col min="6" max="6" width="12.59765625" customWidth="1"/>
    <col min="7" max="7" width="7.73046875" customWidth="1"/>
    <col min="8" max="8" width="5" customWidth="1"/>
    <col min="9" max="9" width="15.06640625" customWidth="1"/>
    <col min="10" max="12" width="11.59765625" customWidth="1"/>
    <col min="13" max="13" width="12.59765625" customWidth="1"/>
    <col min="14" max="14" width="11.59765625" customWidth="1"/>
    <col min="15" max="15" width="5.6640625" style="3" customWidth="1"/>
    <col min="16" max="16" width="15.59765625" customWidth="1"/>
    <col min="17" max="19" width="11.59765625" customWidth="1"/>
    <col min="20" max="20" width="12.59765625" customWidth="1"/>
    <col min="21" max="21" width="7.73046875" customWidth="1"/>
    <col min="22" max="22" width="4.59765625" customWidth="1"/>
    <col min="23" max="23" width="14.1328125" customWidth="1"/>
    <col min="24" max="26" width="11.59765625" customWidth="1"/>
    <col min="27" max="27" width="13" customWidth="1"/>
  </cols>
  <sheetData>
    <row r="1" spans="1:15" ht="35.1" customHeight="1" x14ac:dyDescent="0.25">
      <c r="A1" s="130" t="s">
        <v>177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1"/>
      <c r="O1"/>
    </row>
    <row r="2" spans="1:15" ht="27" customHeight="1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53"/>
      <c r="O2"/>
    </row>
    <row r="3" spans="1:15" ht="27" customHeight="1" x14ac:dyDescent="0.3">
      <c r="A3" s="54"/>
      <c r="B3" s="61"/>
      <c r="C3" s="61"/>
      <c r="D3" s="61"/>
      <c r="E3" s="61"/>
      <c r="F3" s="61"/>
      <c r="G3" s="61"/>
      <c r="H3" s="61"/>
      <c r="I3" s="61"/>
      <c r="J3" s="61"/>
      <c r="K3" s="61"/>
      <c r="L3" s="99" t="str">
        <f>入力!AD2</f>
        <v>令和８年９月登録日現在     新潟県選挙管理委員会</v>
      </c>
      <c r="M3" s="55"/>
      <c r="O3"/>
    </row>
    <row r="4" spans="1:15" s="3" customFormat="1" ht="35.1" customHeight="1" x14ac:dyDescent="0.25">
      <c r="A4" s="56" t="s">
        <v>1</v>
      </c>
      <c r="B4" s="56" t="s">
        <v>113</v>
      </c>
      <c r="C4" s="57" t="s">
        <v>2</v>
      </c>
      <c r="D4" s="57" t="s">
        <v>3</v>
      </c>
      <c r="E4" s="56" t="s">
        <v>4</v>
      </c>
      <c r="F4" s="90" t="str">
        <f>'在外合算（市区町村別）'!F5</f>
        <v>前回比
(R8.6登録日)</v>
      </c>
      <c r="G4" s="54"/>
      <c r="H4" s="58" t="s">
        <v>1</v>
      </c>
      <c r="I4" s="56" t="s">
        <v>113</v>
      </c>
      <c r="J4" s="57" t="s">
        <v>2</v>
      </c>
      <c r="K4" s="57" t="s">
        <v>3</v>
      </c>
      <c r="L4" s="56" t="s">
        <v>4</v>
      </c>
      <c r="M4" s="90" t="str">
        <f>'在外合算（市区町村別）'!M5</f>
        <v>前回比
(R8.6登録日)</v>
      </c>
    </row>
    <row r="5" spans="1:15" s="3" customFormat="1" ht="35.1" customHeight="1" x14ac:dyDescent="0.25">
      <c r="A5" s="59"/>
      <c r="B5" s="59" t="s">
        <v>114</v>
      </c>
      <c r="C5" s="12">
        <v>860818</v>
      </c>
      <c r="D5" s="12">
        <v>919070</v>
      </c>
      <c r="E5" s="12">
        <v>1779888</v>
      </c>
      <c r="F5" s="98">
        <v>-7087</v>
      </c>
      <c r="G5" s="54"/>
      <c r="H5" s="92"/>
      <c r="I5" s="92"/>
      <c r="J5" s="92"/>
      <c r="K5" s="92"/>
      <c r="L5" s="92"/>
      <c r="M5" s="60"/>
    </row>
    <row r="6" spans="1:15" s="3" customFormat="1" ht="35.1" customHeight="1" x14ac:dyDescent="0.25">
      <c r="A6" s="59"/>
      <c r="B6" s="59" t="s">
        <v>118</v>
      </c>
      <c r="C6" s="12">
        <v>831519</v>
      </c>
      <c r="D6" s="12">
        <v>888926</v>
      </c>
      <c r="E6" s="12">
        <v>1720445</v>
      </c>
      <c r="F6" s="98">
        <v>-6619</v>
      </c>
      <c r="G6" s="54"/>
      <c r="H6" s="92"/>
      <c r="I6" s="92"/>
      <c r="J6" s="92"/>
      <c r="K6" s="92"/>
      <c r="L6" s="92"/>
      <c r="M6" s="60"/>
    </row>
    <row r="7" spans="1:15" s="3" customFormat="1" ht="35.1" customHeight="1" x14ac:dyDescent="0.25">
      <c r="A7" s="59"/>
      <c r="B7" s="59" t="s">
        <v>119</v>
      </c>
      <c r="C7" s="12">
        <v>29299</v>
      </c>
      <c r="D7" s="12">
        <v>30144</v>
      </c>
      <c r="E7" s="12">
        <v>59443</v>
      </c>
      <c r="F7" s="98">
        <v>-468</v>
      </c>
      <c r="G7" s="54"/>
      <c r="H7" s="92"/>
      <c r="I7" s="92"/>
      <c r="J7" s="92"/>
      <c r="K7" s="92"/>
      <c r="L7" s="92"/>
      <c r="M7" s="15"/>
    </row>
    <row r="8" spans="1:15" ht="35.1" customHeight="1" x14ac:dyDescent="0.3">
      <c r="A8" s="92"/>
      <c r="B8" s="19"/>
      <c r="C8" s="19"/>
      <c r="D8" s="19"/>
      <c r="E8" s="102"/>
      <c r="F8" s="100"/>
      <c r="G8" s="61"/>
      <c r="H8" s="19"/>
      <c r="I8" s="19"/>
      <c r="J8" s="19"/>
      <c r="K8" s="19"/>
      <c r="L8" s="19"/>
      <c r="M8" s="15"/>
      <c r="O8"/>
    </row>
    <row r="9" spans="1:15" ht="35.1" customHeight="1" x14ac:dyDescent="0.3">
      <c r="A9" s="59"/>
      <c r="B9" s="64" t="s">
        <v>120</v>
      </c>
      <c r="C9" s="65">
        <v>168436</v>
      </c>
      <c r="D9" s="65">
        <v>186849</v>
      </c>
      <c r="E9" s="65">
        <v>355285</v>
      </c>
      <c r="F9" s="98">
        <v>-686</v>
      </c>
      <c r="G9" s="61"/>
      <c r="H9" s="64"/>
      <c r="I9" s="64" t="s">
        <v>116</v>
      </c>
      <c r="J9" s="65">
        <v>169292</v>
      </c>
      <c r="K9" s="65">
        <v>176211</v>
      </c>
      <c r="L9" s="65">
        <v>345503</v>
      </c>
      <c r="M9" s="98">
        <v>-1337</v>
      </c>
      <c r="O9"/>
    </row>
    <row r="10" spans="1:15" ht="35.1" customHeight="1" x14ac:dyDescent="0.3">
      <c r="A10" s="56" t="s">
        <v>178</v>
      </c>
      <c r="B10" s="56" t="s">
        <v>179</v>
      </c>
      <c r="C10" s="13">
        <v>52772</v>
      </c>
      <c r="D10" s="13">
        <v>57998</v>
      </c>
      <c r="E10" s="13">
        <v>110770</v>
      </c>
      <c r="F10" s="98">
        <v>-227</v>
      </c>
      <c r="G10" s="61"/>
      <c r="H10" s="56">
        <v>2</v>
      </c>
      <c r="I10" s="56" t="s">
        <v>142</v>
      </c>
      <c r="J10" s="13">
        <v>104690</v>
      </c>
      <c r="K10" s="13">
        <v>109765</v>
      </c>
      <c r="L10" s="13">
        <v>214455</v>
      </c>
      <c r="M10" s="98">
        <v>-707</v>
      </c>
      <c r="O10"/>
    </row>
    <row r="11" spans="1:15" ht="35.1" customHeight="1" x14ac:dyDescent="0.3">
      <c r="A11" s="56" t="s">
        <v>180</v>
      </c>
      <c r="B11" s="56" t="s">
        <v>181</v>
      </c>
      <c r="C11" s="13">
        <v>68647</v>
      </c>
      <c r="D11" s="13">
        <v>78542</v>
      </c>
      <c r="E11" s="13">
        <v>147189</v>
      </c>
      <c r="F11" s="98">
        <v>-80</v>
      </c>
      <c r="G11" s="61"/>
      <c r="H11" s="56">
        <v>4</v>
      </c>
      <c r="I11" s="56" t="s">
        <v>167</v>
      </c>
      <c r="J11" s="13">
        <v>32083</v>
      </c>
      <c r="K11" s="13">
        <v>32607</v>
      </c>
      <c r="L11" s="13">
        <v>64690</v>
      </c>
      <c r="M11" s="98">
        <v>-290</v>
      </c>
      <c r="O11"/>
    </row>
    <row r="12" spans="1:15" ht="35.1" customHeight="1" x14ac:dyDescent="0.3">
      <c r="A12" s="56" t="s">
        <v>182</v>
      </c>
      <c r="B12" s="56" t="s">
        <v>183</v>
      </c>
      <c r="C12" s="13">
        <v>27204</v>
      </c>
      <c r="D12" s="13">
        <v>29394</v>
      </c>
      <c r="E12" s="13">
        <v>56598</v>
      </c>
      <c r="F12" s="98">
        <v>-30</v>
      </c>
      <c r="G12" s="61"/>
      <c r="H12" s="56">
        <v>6</v>
      </c>
      <c r="I12" s="56" t="s">
        <v>168</v>
      </c>
      <c r="J12" s="13">
        <v>13542</v>
      </c>
      <c r="K12" s="13">
        <v>13856</v>
      </c>
      <c r="L12" s="13">
        <v>27398</v>
      </c>
      <c r="M12" s="98">
        <v>-181</v>
      </c>
      <c r="O12"/>
    </row>
    <row r="13" spans="1:15" ht="35.1" customHeight="1" x14ac:dyDescent="0.3">
      <c r="A13" s="56">
        <v>17</v>
      </c>
      <c r="B13" s="56" t="s">
        <v>164</v>
      </c>
      <c r="C13" s="13">
        <v>19813</v>
      </c>
      <c r="D13" s="13">
        <v>20915</v>
      </c>
      <c r="E13" s="13">
        <v>40728</v>
      </c>
      <c r="F13" s="98">
        <v>-349</v>
      </c>
      <c r="G13" s="61"/>
      <c r="H13" s="56">
        <v>9</v>
      </c>
      <c r="I13" s="56" t="s">
        <v>69</v>
      </c>
      <c r="J13" s="13">
        <v>15582</v>
      </c>
      <c r="K13" s="13">
        <v>16563</v>
      </c>
      <c r="L13" s="13">
        <v>32145</v>
      </c>
      <c r="M13" s="98">
        <v>-103</v>
      </c>
      <c r="O13"/>
    </row>
    <row r="14" spans="1:15" ht="35.1" customHeight="1" x14ac:dyDescent="0.3">
      <c r="A14" s="92"/>
      <c r="B14" s="19"/>
      <c r="C14" s="19"/>
      <c r="D14" s="19"/>
      <c r="E14" s="19"/>
      <c r="F14" s="100"/>
      <c r="G14" s="61"/>
      <c r="H14" s="63"/>
      <c r="I14" s="59" t="s">
        <v>127</v>
      </c>
      <c r="J14" s="12">
        <v>1613</v>
      </c>
      <c r="K14" s="12">
        <v>1700</v>
      </c>
      <c r="L14" s="12">
        <v>3313</v>
      </c>
      <c r="M14" s="98">
        <v>-35</v>
      </c>
      <c r="O14"/>
    </row>
    <row r="15" spans="1:15" ht="35.1" customHeight="1" x14ac:dyDescent="0.3">
      <c r="A15" s="59"/>
      <c r="B15" s="64" t="s">
        <v>123</v>
      </c>
      <c r="C15" s="65">
        <v>185569</v>
      </c>
      <c r="D15" s="65">
        <v>200440</v>
      </c>
      <c r="E15" s="65">
        <v>386009</v>
      </c>
      <c r="F15" s="98">
        <v>-1259</v>
      </c>
      <c r="G15" s="61"/>
      <c r="H15" s="56">
        <v>25</v>
      </c>
      <c r="I15" s="56" t="s">
        <v>169</v>
      </c>
      <c r="J15" s="13">
        <v>1613</v>
      </c>
      <c r="K15" s="13">
        <v>1700</v>
      </c>
      <c r="L15" s="13">
        <v>3313</v>
      </c>
      <c r="M15" s="98">
        <v>-35</v>
      </c>
      <c r="O15"/>
    </row>
    <row r="16" spans="1:15" ht="35.1" customHeight="1" x14ac:dyDescent="0.3">
      <c r="A16" s="56" t="s">
        <v>184</v>
      </c>
      <c r="B16" s="56" t="s">
        <v>185</v>
      </c>
      <c r="C16" s="13">
        <v>17281</v>
      </c>
      <c r="D16" s="13">
        <v>18229</v>
      </c>
      <c r="E16" s="13">
        <v>35510</v>
      </c>
      <c r="F16" s="98">
        <v>-140</v>
      </c>
      <c r="G16" s="61"/>
      <c r="H16" s="63"/>
      <c r="I16" s="59" t="s">
        <v>57</v>
      </c>
      <c r="J16" s="12">
        <v>1782</v>
      </c>
      <c r="K16" s="12">
        <v>1720</v>
      </c>
      <c r="L16" s="12">
        <v>3502</v>
      </c>
      <c r="M16" s="98">
        <v>-21</v>
      </c>
      <c r="O16"/>
    </row>
    <row r="17" spans="1:15" ht="35.1" customHeight="1" x14ac:dyDescent="0.3">
      <c r="A17" s="56" t="s">
        <v>186</v>
      </c>
      <c r="B17" s="56" t="s">
        <v>187</v>
      </c>
      <c r="C17" s="13">
        <v>60669</v>
      </c>
      <c r="D17" s="13">
        <v>67026</v>
      </c>
      <c r="E17" s="13">
        <v>127695</v>
      </c>
      <c r="F17" s="98">
        <v>-171</v>
      </c>
      <c r="G17" s="61"/>
      <c r="H17" s="58">
        <v>28</v>
      </c>
      <c r="I17" s="56" t="s">
        <v>50</v>
      </c>
      <c r="J17" s="13">
        <v>1782</v>
      </c>
      <c r="K17" s="13">
        <v>1720</v>
      </c>
      <c r="L17" s="13">
        <v>3502</v>
      </c>
      <c r="M17" s="98">
        <v>-21</v>
      </c>
      <c r="O17"/>
    </row>
    <row r="18" spans="1:15" ht="35.1" customHeight="1" x14ac:dyDescent="0.3">
      <c r="A18" s="56" t="s">
        <v>188</v>
      </c>
      <c r="B18" s="56" t="s">
        <v>189</v>
      </c>
      <c r="C18" s="13">
        <v>21489</v>
      </c>
      <c r="D18" s="13">
        <v>23286</v>
      </c>
      <c r="E18" s="13">
        <v>44775</v>
      </c>
      <c r="F18" s="98">
        <v>-177</v>
      </c>
      <c r="G18" s="61"/>
      <c r="H18" s="19"/>
      <c r="I18" s="19"/>
      <c r="J18" s="19"/>
      <c r="K18" s="19"/>
      <c r="L18" s="19"/>
      <c r="M18" s="100"/>
      <c r="O18"/>
    </row>
    <row r="19" spans="1:15" ht="35.1" customHeight="1" x14ac:dyDescent="0.3">
      <c r="A19" s="56">
        <v>3</v>
      </c>
      <c r="B19" s="56" t="s">
        <v>165</v>
      </c>
      <c r="C19" s="13">
        <v>37200</v>
      </c>
      <c r="D19" s="13">
        <v>39923</v>
      </c>
      <c r="E19" s="13">
        <v>77123</v>
      </c>
      <c r="F19" s="98">
        <v>-274</v>
      </c>
      <c r="G19" s="61"/>
      <c r="H19" s="64"/>
      <c r="I19" s="64" t="s">
        <v>117</v>
      </c>
      <c r="J19" s="65">
        <v>162927</v>
      </c>
      <c r="K19" s="65">
        <v>168726</v>
      </c>
      <c r="L19" s="65">
        <v>331653</v>
      </c>
      <c r="M19" s="98">
        <v>-2133</v>
      </c>
      <c r="O19"/>
    </row>
    <row r="20" spans="1:15" ht="35.1" customHeight="1" x14ac:dyDescent="0.3">
      <c r="A20" s="56">
        <v>7</v>
      </c>
      <c r="B20" s="56" t="s">
        <v>35</v>
      </c>
      <c r="C20" s="13">
        <v>10044</v>
      </c>
      <c r="D20" s="13">
        <v>10748</v>
      </c>
      <c r="E20" s="13">
        <v>20792</v>
      </c>
      <c r="F20" s="98">
        <v>-151</v>
      </c>
      <c r="G20" s="61"/>
      <c r="H20" s="56">
        <v>8</v>
      </c>
      <c r="I20" s="56" t="s">
        <v>170</v>
      </c>
      <c r="J20" s="13">
        <v>19509</v>
      </c>
      <c r="K20" s="13">
        <v>20262</v>
      </c>
      <c r="L20" s="13">
        <v>39771</v>
      </c>
      <c r="M20" s="98">
        <v>-384</v>
      </c>
      <c r="O20"/>
    </row>
    <row r="21" spans="1:15" ht="35.1" customHeight="1" x14ac:dyDescent="0.3">
      <c r="A21" s="56">
        <v>11</v>
      </c>
      <c r="B21" s="56" t="s">
        <v>71</v>
      </c>
      <c r="C21" s="13">
        <v>31386</v>
      </c>
      <c r="D21" s="13">
        <v>33107</v>
      </c>
      <c r="E21" s="13">
        <v>64493</v>
      </c>
      <c r="F21" s="98">
        <v>-262</v>
      </c>
      <c r="G21" s="61"/>
      <c r="H21" s="56">
        <v>12</v>
      </c>
      <c r="I21" s="56" t="s">
        <v>112</v>
      </c>
      <c r="J21" s="13">
        <v>15726</v>
      </c>
      <c r="K21" s="13">
        <v>16309</v>
      </c>
      <c r="L21" s="13">
        <v>32035</v>
      </c>
      <c r="M21" s="98">
        <v>-195</v>
      </c>
      <c r="O21"/>
    </row>
    <row r="22" spans="1:15" ht="35.1" customHeight="1" x14ac:dyDescent="0.3">
      <c r="A22" s="63"/>
      <c r="B22" s="59" t="s">
        <v>126</v>
      </c>
      <c r="C22" s="12">
        <v>3082</v>
      </c>
      <c r="D22" s="12">
        <v>3318</v>
      </c>
      <c r="E22" s="12">
        <v>6400</v>
      </c>
      <c r="F22" s="98">
        <v>-34</v>
      </c>
      <c r="G22" s="61"/>
      <c r="H22" s="62">
        <v>13</v>
      </c>
      <c r="I22" s="56" t="s">
        <v>33</v>
      </c>
      <c r="J22" s="13">
        <v>12006</v>
      </c>
      <c r="K22" s="13">
        <v>12678</v>
      </c>
      <c r="L22" s="13">
        <v>24684</v>
      </c>
      <c r="M22" s="98">
        <v>-157</v>
      </c>
      <c r="O22"/>
    </row>
    <row r="23" spans="1:15" ht="35.1" customHeight="1" x14ac:dyDescent="0.3">
      <c r="A23" s="58">
        <v>22</v>
      </c>
      <c r="B23" s="56" t="s">
        <v>45</v>
      </c>
      <c r="C23" s="26">
        <v>3082</v>
      </c>
      <c r="D23" s="26">
        <v>3318</v>
      </c>
      <c r="E23" s="26">
        <v>6400</v>
      </c>
      <c r="F23" s="98">
        <v>-34</v>
      </c>
      <c r="G23" s="61"/>
      <c r="H23" s="62">
        <v>15</v>
      </c>
      <c r="I23" s="56" t="s">
        <v>92</v>
      </c>
      <c r="J23" s="13">
        <v>74125</v>
      </c>
      <c r="K23" s="13">
        <v>76867</v>
      </c>
      <c r="L23" s="13">
        <v>150992</v>
      </c>
      <c r="M23" s="98">
        <v>-872</v>
      </c>
      <c r="O23"/>
    </row>
    <row r="24" spans="1:15" ht="35.1" customHeight="1" x14ac:dyDescent="0.3">
      <c r="A24" s="63"/>
      <c r="B24" s="59" t="s">
        <v>166</v>
      </c>
      <c r="C24" s="38">
        <v>4418</v>
      </c>
      <c r="D24" s="38">
        <v>4803</v>
      </c>
      <c r="E24" s="38">
        <v>9221</v>
      </c>
      <c r="F24" s="98">
        <v>-50</v>
      </c>
      <c r="G24" s="61"/>
      <c r="H24" s="62">
        <v>18</v>
      </c>
      <c r="I24" s="56" t="s">
        <v>30</v>
      </c>
      <c r="J24" s="13">
        <v>13474</v>
      </c>
      <c r="K24" s="13">
        <v>14009</v>
      </c>
      <c r="L24" s="13">
        <v>27483</v>
      </c>
      <c r="M24" s="98">
        <v>-195</v>
      </c>
      <c r="O24"/>
    </row>
    <row r="25" spans="1:15" ht="35.1" customHeight="1" x14ac:dyDescent="0.3">
      <c r="A25" s="58">
        <v>23</v>
      </c>
      <c r="B25" s="56" t="s">
        <v>46</v>
      </c>
      <c r="C25" s="26">
        <v>4418</v>
      </c>
      <c r="D25" s="26">
        <v>4803</v>
      </c>
      <c r="E25" s="26">
        <v>9221</v>
      </c>
      <c r="F25" s="98">
        <v>-50</v>
      </c>
      <c r="G25" s="61"/>
      <c r="H25" s="62">
        <v>19</v>
      </c>
      <c r="I25" s="56" t="s">
        <v>32</v>
      </c>
      <c r="J25" s="13">
        <v>21156</v>
      </c>
      <c r="K25" s="13">
        <v>21862</v>
      </c>
      <c r="L25" s="13">
        <v>43018</v>
      </c>
      <c r="M25" s="98">
        <v>-219</v>
      </c>
      <c r="O25"/>
    </row>
    <row r="26" spans="1:15" ht="35.1" customHeight="1" x14ac:dyDescent="0.25">
      <c r="A26" s="92"/>
      <c r="B26" s="19"/>
      <c r="C26" s="19"/>
      <c r="D26" s="19"/>
      <c r="E26" s="19"/>
      <c r="F26" s="100"/>
      <c r="G26" s="19"/>
      <c r="H26" s="59"/>
      <c r="I26" s="59" t="s">
        <v>122</v>
      </c>
      <c r="J26" s="12">
        <v>3436</v>
      </c>
      <c r="K26" s="12">
        <v>3163</v>
      </c>
      <c r="L26" s="12">
        <v>6599</v>
      </c>
      <c r="M26" s="98">
        <v>-52</v>
      </c>
      <c r="O26"/>
    </row>
    <row r="27" spans="1:15" ht="35.1" customHeight="1" x14ac:dyDescent="0.25">
      <c r="A27" s="94"/>
      <c r="B27" s="64" t="s">
        <v>115</v>
      </c>
      <c r="C27" s="65">
        <v>174594</v>
      </c>
      <c r="D27" s="65">
        <v>186844</v>
      </c>
      <c r="E27" s="65">
        <v>361438</v>
      </c>
      <c r="F27" s="98">
        <v>-1672</v>
      </c>
      <c r="G27" s="19"/>
      <c r="H27" s="56">
        <v>26</v>
      </c>
      <c r="I27" s="56" t="s">
        <v>76</v>
      </c>
      <c r="J27" s="13">
        <v>3436</v>
      </c>
      <c r="K27" s="13">
        <v>3163</v>
      </c>
      <c r="L27" s="13">
        <v>6599</v>
      </c>
      <c r="M27" s="98">
        <v>-52</v>
      </c>
      <c r="O27"/>
    </row>
    <row r="28" spans="1:15" ht="35.1" customHeight="1" x14ac:dyDescent="0.25">
      <c r="A28" s="56" t="s">
        <v>190</v>
      </c>
      <c r="B28" s="56" t="s">
        <v>191</v>
      </c>
      <c r="C28" s="13">
        <v>28409</v>
      </c>
      <c r="D28" s="13">
        <v>30535</v>
      </c>
      <c r="E28" s="13">
        <v>58944</v>
      </c>
      <c r="F28" s="98">
        <v>-203</v>
      </c>
      <c r="G28" s="19"/>
      <c r="H28" s="59"/>
      <c r="I28" s="59" t="s">
        <v>143</v>
      </c>
      <c r="J28" s="12">
        <v>3495</v>
      </c>
      <c r="K28" s="12">
        <v>3576</v>
      </c>
      <c r="L28" s="12">
        <v>7071</v>
      </c>
      <c r="M28" s="98">
        <v>-59</v>
      </c>
      <c r="O28"/>
    </row>
    <row r="29" spans="1:15" ht="35.1" customHeight="1" x14ac:dyDescent="0.25">
      <c r="A29" s="56" t="s">
        <v>192</v>
      </c>
      <c r="B29" s="56" t="s">
        <v>193</v>
      </c>
      <c r="C29" s="13">
        <v>29928</v>
      </c>
      <c r="D29" s="13">
        <v>32636</v>
      </c>
      <c r="E29" s="13">
        <v>62564</v>
      </c>
      <c r="F29" s="98">
        <v>-62</v>
      </c>
      <c r="G29" s="19"/>
      <c r="H29" s="56">
        <v>27</v>
      </c>
      <c r="I29" s="56" t="s">
        <v>49</v>
      </c>
      <c r="J29" s="13">
        <v>3495</v>
      </c>
      <c r="K29" s="13">
        <v>3576</v>
      </c>
      <c r="L29" s="13">
        <v>7071</v>
      </c>
      <c r="M29" s="98">
        <v>-59</v>
      </c>
      <c r="O29"/>
    </row>
    <row r="30" spans="1:15" ht="35.1" customHeight="1" x14ac:dyDescent="0.25">
      <c r="A30" s="56">
        <v>5</v>
      </c>
      <c r="B30" s="56" t="s">
        <v>65</v>
      </c>
      <c r="C30" s="13">
        <v>37332</v>
      </c>
      <c r="D30" s="13">
        <v>39603</v>
      </c>
      <c r="E30" s="13">
        <v>76935</v>
      </c>
      <c r="F30" s="98">
        <v>-295</v>
      </c>
      <c r="G30" s="19"/>
      <c r="H30" s="54"/>
      <c r="I30" s="54"/>
      <c r="J30" s="15"/>
      <c r="K30" s="15"/>
      <c r="L30" s="15"/>
      <c r="M30" s="101"/>
      <c r="O30"/>
    </row>
    <row r="31" spans="1:15" ht="35.1" customHeight="1" x14ac:dyDescent="0.25">
      <c r="A31" s="56">
        <v>10</v>
      </c>
      <c r="B31" s="56" t="s">
        <v>70</v>
      </c>
      <c r="C31" s="13">
        <v>21868</v>
      </c>
      <c r="D31" s="13">
        <v>23659</v>
      </c>
      <c r="E31" s="13">
        <v>45527</v>
      </c>
      <c r="F31" s="98">
        <v>-315</v>
      </c>
      <c r="G31" s="19"/>
      <c r="H31" s="19"/>
      <c r="I31" s="19"/>
      <c r="J31" s="19"/>
      <c r="K31" s="19"/>
      <c r="L31" s="19"/>
      <c r="O31"/>
    </row>
    <row r="32" spans="1:15" ht="35.1" customHeight="1" x14ac:dyDescent="0.25">
      <c r="A32" s="56">
        <v>14</v>
      </c>
      <c r="B32" s="56" t="s">
        <v>73</v>
      </c>
      <c r="C32" s="13">
        <v>18667</v>
      </c>
      <c r="D32" s="13">
        <v>20026</v>
      </c>
      <c r="E32" s="13">
        <v>38693</v>
      </c>
      <c r="F32" s="98">
        <v>-212</v>
      </c>
      <c r="G32" s="19"/>
      <c r="H32" s="127" t="s">
        <v>174</v>
      </c>
      <c r="I32" s="127"/>
      <c r="O32"/>
    </row>
    <row r="33" spans="1:15" ht="35.1" customHeight="1" x14ac:dyDescent="0.25">
      <c r="A33" s="56">
        <v>16</v>
      </c>
      <c r="B33" s="56" t="s">
        <v>28</v>
      </c>
      <c r="C33" s="13">
        <v>15909</v>
      </c>
      <c r="D33" s="13">
        <v>16968</v>
      </c>
      <c r="E33" s="13">
        <v>32877</v>
      </c>
      <c r="F33" s="98">
        <v>-214</v>
      </c>
      <c r="G33" s="19"/>
      <c r="H33" s="128"/>
      <c r="I33" s="129"/>
      <c r="J33" s="97" t="s">
        <v>139</v>
      </c>
      <c r="K33" s="97" t="s">
        <v>140</v>
      </c>
      <c r="L33" s="97" t="s">
        <v>23</v>
      </c>
      <c r="O33"/>
    </row>
    <row r="34" spans="1:15" ht="35.1" customHeight="1" x14ac:dyDescent="0.25">
      <c r="A34" s="66">
        <v>20</v>
      </c>
      <c r="B34" s="66" t="s">
        <v>59</v>
      </c>
      <c r="C34" s="13">
        <v>11008</v>
      </c>
      <c r="D34" s="13">
        <v>11553</v>
      </c>
      <c r="E34" s="13">
        <v>22561</v>
      </c>
      <c r="F34" s="98">
        <v>-154</v>
      </c>
      <c r="G34" s="19"/>
      <c r="H34" s="123" t="s">
        <v>197</v>
      </c>
      <c r="I34" s="124"/>
      <c r="J34" s="26">
        <v>860818</v>
      </c>
      <c r="K34" s="26">
        <v>919070</v>
      </c>
      <c r="L34" s="26">
        <v>1779888</v>
      </c>
      <c r="O34"/>
    </row>
    <row r="35" spans="1:15" ht="35.1" customHeight="1" x14ac:dyDescent="0.25">
      <c r="A35" s="59"/>
      <c r="B35" s="59" t="s">
        <v>121</v>
      </c>
      <c r="C35" s="12">
        <v>5577</v>
      </c>
      <c r="D35" s="12">
        <v>5618</v>
      </c>
      <c r="E35" s="12">
        <v>11195</v>
      </c>
      <c r="F35" s="98">
        <v>-53</v>
      </c>
      <c r="G35" s="19"/>
      <c r="H35" s="123" t="s">
        <v>196</v>
      </c>
      <c r="I35" s="124"/>
      <c r="J35" s="26">
        <v>864068</v>
      </c>
      <c r="K35" s="26">
        <v>922907</v>
      </c>
      <c r="L35" s="26">
        <v>1786975</v>
      </c>
      <c r="O35"/>
    </row>
    <row r="36" spans="1:15" ht="35.1" customHeight="1" x14ac:dyDescent="0.25">
      <c r="A36" s="56">
        <v>21</v>
      </c>
      <c r="B36" s="56" t="s">
        <v>161</v>
      </c>
      <c r="C36" s="13">
        <v>5577</v>
      </c>
      <c r="D36" s="13">
        <v>5618</v>
      </c>
      <c r="E36" s="13">
        <v>11195</v>
      </c>
      <c r="F36" s="98">
        <v>-53</v>
      </c>
      <c r="G36" s="19"/>
      <c r="H36" s="125" t="s">
        <v>175</v>
      </c>
      <c r="I36" s="126"/>
      <c r="J36" s="98">
        <v>-3250</v>
      </c>
      <c r="K36" s="98">
        <v>-3837</v>
      </c>
      <c r="L36" s="98">
        <v>-7087</v>
      </c>
      <c r="O36"/>
    </row>
    <row r="37" spans="1:15" ht="35.1" customHeight="1" x14ac:dyDescent="0.25">
      <c r="A37" s="63"/>
      <c r="B37" s="59" t="s">
        <v>124</v>
      </c>
      <c r="C37" s="12">
        <v>3846</v>
      </c>
      <c r="D37" s="12">
        <v>4034</v>
      </c>
      <c r="E37" s="12">
        <v>7880</v>
      </c>
      <c r="F37" s="98">
        <v>-111</v>
      </c>
      <c r="G37" s="19"/>
      <c r="O37"/>
    </row>
    <row r="38" spans="1:15" ht="35.1" customHeight="1" x14ac:dyDescent="0.25">
      <c r="A38" s="58">
        <v>24</v>
      </c>
      <c r="B38" s="56" t="s">
        <v>34</v>
      </c>
      <c r="C38" s="13">
        <v>3846</v>
      </c>
      <c r="D38" s="13">
        <v>4034</v>
      </c>
      <c r="E38" s="13">
        <v>7880</v>
      </c>
      <c r="F38" s="98">
        <v>-111</v>
      </c>
      <c r="G38" s="19"/>
      <c r="O38"/>
    </row>
    <row r="39" spans="1:15" ht="35.1" customHeight="1" x14ac:dyDescent="0.25">
      <c r="A39" s="59"/>
      <c r="B39" s="59" t="s">
        <v>125</v>
      </c>
      <c r="C39" s="12">
        <v>2050</v>
      </c>
      <c r="D39" s="12">
        <v>2212</v>
      </c>
      <c r="E39" s="12">
        <v>4262</v>
      </c>
      <c r="F39" s="98">
        <v>-53</v>
      </c>
      <c r="O39"/>
    </row>
    <row r="40" spans="1:15" ht="35.1" customHeight="1" x14ac:dyDescent="0.25">
      <c r="A40" s="56">
        <v>29</v>
      </c>
      <c r="B40" s="56" t="s">
        <v>79</v>
      </c>
      <c r="C40" s="13">
        <v>1912</v>
      </c>
      <c r="D40" s="13">
        <v>2087</v>
      </c>
      <c r="E40" s="13">
        <v>3999</v>
      </c>
      <c r="F40" s="98">
        <v>-50</v>
      </c>
      <c r="O40"/>
    </row>
    <row r="41" spans="1:15" ht="35.1" customHeight="1" x14ac:dyDescent="0.25">
      <c r="A41" s="56">
        <v>30</v>
      </c>
      <c r="B41" s="56" t="s">
        <v>80</v>
      </c>
      <c r="C41" s="13">
        <v>138</v>
      </c>
      <c r="D41" s="13">
        <v>125</v>
      </c>
      <c r="E41" s="13">
        <v>263</v>
      </c>
      <c r="F41" s="98">
        <v>-3</v>
      </c>
      <c r="O41"/>
    </row>
  </sheetData>
  <mergeCells count="6">
    <mergeCell ref="H34:I34"/>
    <mergeCell ref="H35:I35"/>
    <mergeCell ref="H36:I36"/>
    <mergeCell ref="A1:M1"/>
    <mergeCell ref="H32:I32"/>
    <mergeCell ref="H33:I33"/>
  </mergeCells>
  <phoneticPr fontId="2"/>
  <printOptions horizontalCentered="1" verticalCentered="1"/>
  <pageMargins left="0.59055118110236227" right="0.59055118110236227" top="0.59055118110236227" bottom="0.31496062992125984" header="0.31496062992125984" footer="0.31496062992125984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入力</vt:lpstr>
      <vt:lpstr>在外合算（市区町村別）</vt:lpstr>
      <vt:lpstr>在外合算（選挙区別）</vt:lpstr>
      <vt:lpstr>'在外合算（市区町村別）'!Print_Area</vt:lpstr>
      <vt:lpstr>'在外合算（選挙区別）'!Print_Area</vt:lpstr>
      <vt:lpstr>入力!Print_Area</vt:lpstr>
      <vt:lpstr>入力!Print_Titles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新潟県</cp:lastModifiedBy>
  <cp:lastPrinted>2026-09-01T04:59:05Z</cp:lastPrinted>
  <dcterms:created xsi:type="dcterms:W3CDTF">1999-02-27T14:37:33Z</dcterms:created>
  <dcterms:modified xsi:type="dcterms:W3CDTF">2026-09-01T05:01:29Z</dcterms:modified>
</cp:coreProperties>
</file>