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xr:revisionPtr revIDLastSave="0" documentId="8_{BBFBDC07-E09C-447B-A08A-EF80F61C6630}" xr6:coauthVersionLast="47" xr6:coauthVersionMax="47" xr10:uidLastSave="{00000000-0000-0000-0000-000000000000}"/>
  <bookViews>
    <workbookView xWindow="-120" yWindow="-120" windowWidth="20730" windowHeight="11040" tabRatio="848" xr2:uid="{00000000-000D-0000-FFFF-FFFF00000000}"/>
  </bookViews>
  <sheets>
    <sheet name="入力ガイド" sheetId="1" r:id="rId1"/>
    <sheet name="申請書" sheetId="2" r:id="rId2"/>
    <sheet name="認定基準達成状況" sheetId="3" r:id="rId3"/>
    <sheet name="判定表" sheetId="4" r:id="rId4"/>
    <sheet name="提出書類一覧" sheetId="5" r:id="rId5"/>
    <sheet name="データ抽出" sheetId="6" r:id="rId6"/>
    <sheet name="参照用_第9号イ" sheetId="7" r:id="rId7"/>
    <sheet name="参照用_第10号ウ" sheetId="8" r:id="rId8"/>
    <sheet name="参照用_第11号ア" sheetId="9" r:id="rId9"/>
  </sheets>
  <definedNames>
    <definedName name="_xlnm.Print_Area" localSheetId="5">データ抽出!$A$1:$D$218</definedName>
    <definedName name="_xlnm.Print_Area" localSheetId="7">参照用_第10号ウ!$A$1:$G$51</definedName>
    <definedName name="_xlnm.Print_Area" localSheetId="8">参照用_第11号ア!$A$1:$G$51</definedName>
    <definedName name="_xlnm.Print_Area" localSheetId="6">参照用_第9号イ!$A$1:$G$30</definedName>
    <definedName name="_xlnm.Print_Area" localSheetId="1">申請書!$A$1:$L$36</definedName>
    <definedName name="_xlnm.Print_Area" localSheetId="4">提出書類一覧!$A$1:$D$19</definedName>
    <definedName name="_xlnm.Print_Area" localSheetId="0">入力ガイド!$A$1:$E$35</definedName>
    <definedName name="_xlnm.Print_Area" localSheetId="2">認定基準達成状況!$A$1:$L$156</definedName>
    <definedName name="_xlnm.Print_Area" localSheetId="3">判定表!$A$1:$H$30</definedName>
    <definedName name="_xlnm.Print_Titles" localSheetId="5">データ抽出!$1:$1</definedName>
  </definedNames>
  <calcPr calcId="191029"/>
</workbook>
</file>

<file path=xl/calcChain.xml><?xml version="1.0" encoding="utf-8"?>
<calcChain xmlns="http://schemas.openxmlformats.org/spreadsheetml/2006/main">
  <c r="N5" i="2" l="1"/>
  <c r="C50" i="9"/>
  <c r="C49" i="9"/>
  <c r="C33" i="9"/>
  <c r="C32" i="9"/>
  <c r="C30" i="9"/>
  <c r="C29" i="9"/>
  <c r="C27" i="9"/>
  <c r="C26" i="9"/>
  <c r="C24" i="9"/>
  <c r="C20" i="9"/>
  <c r="C18" i="9"/>
  <c r="C15" i="9"/>
  <c r="C11" i="9"/>
  <c r="C10" i="9"/>
  <c r="C50" i="8"/>
  <c r="C49" i="8"/>
  <c r="C32" i="8"/>
  <c r="C33" i="8" s="1"/>
  <c r="C30" i="8"/>
  <c r="C29" i="8"/>
  <c r="C27" i="8"/>
  <c r="C26" i="8"/>
  <c r="C24" i="8"/>
  <c r="C20" i="8"/>
  <c r="C18" i="8"/>
  <c r="C15" i="8"/>
  <c r="C11" i="8"/>
  <c r="C10" i="8"/>
  <c r="C29" i="7"/>
  <c r="C28" i="7"/>
  <c r="C11" i="7"/>
  <c r="C10" i="7"/>
  <c r="C217" i="6"/>
  <c r="C215" i="6"/>
  <c r="C212" i="6"/>
  <c r="C211" i="6"/>
  <c r="C210" i="6"/>
  <c r="C209" i="6"/>
  <c r="C208" i="6"/>
  <c r="C207" i="6"/>
  <c r="C206" i="6"/>
  <c r="C205" i="6"/>
  <c r="C203" i="6"/>
  <c r="C202" i="6"/>
  <c r="C201" i="6"/>
  <c r="C194" i="6"/>
  <c r="C193" i="6"/>
  <c r="C192" i="6"/>
  <c r="C191" i="6"/>
  <c r="C190" i="6"/>
  <c r="C189" i="6"/>
  <c r="C188" i="6"/>
  <c r="C187" i="6"/>
  <c r="C186" i="6"/>
  <c r="C185" i="6"/>
  <c r="C184" i="6"/>
  <c r="C183" i="6"/>
  <c r="C179" i="6"/>
  <c r="C178" i="6"/>
  <c r="C174" i="6"/>
  <c r="C169" i="6"/>
  <c r="C168" i="6"/>
  <c r="C167" i="6"/>
  <c r="C166" i="6"/>
  <c r="C165" i="6"/>
  <c r="C164" i="6"/>
  <c r="C163" i="6"/>
  <c r="C162" i="6"/>
  <c r="C161" i="6"/>
  <c r="C160" i="6"/>
  <c r="C159" i="6"/>
  <c r="C158" i="6"/>
  <c r="C155" i="6"/>
  <c r="C154" i="6"/>
  <c r="C148" i="6"/>
  <c r="C147" i="6"/>
  <c r="C142" i="6"/>
  <c r="C141" i="6"/>
  <c r="C140" i="6"/>
  <c r="C139" i="6"/>
  <c r="C138" i="6"/>
  <c r="C137" i="6"/>
  <c r="C136" i="6"/>
  <c r="C135" i="6"/>
  <c r="C134" i="6"/>
  <c r="C133" i="6"/>
  <c r="C132" i="6"/>
  <c r="C131" i="6"/>
  <c r="C128" i="6"/>
  <c r="C126" i="6"/>
  <c r="C124" i="6"/>
  <c r="C122" i="6"/>
  <c r="C121" i="6"/>
  <c r="C120" i="6"/>
  <c r="C119" i="6"/>
  <c r="C118" i="6"/>
  <c r="C117" i="6"/>
  <c r="C116" i="6"/>
  <c r="C115" i="6"/>
  <c r="C114" i="6"/>
  <c r="C113" i="6"/>
  <c r="C112" i="6"/>
  <c r="C111" i="6"/>
  <c r="C106" i="6"/>
  <c r="C105" i="6"/>
  <c r="C104" i="6"/>
  <c r="C103" i="6"/>
  <c r="C102" i="6"/>
  <c r="C101" i="6"/>
  <c r="C98" i="6"/>
  <c r="C97" i="6"/>
  <c r="C96" i="6"/>
  <c r="C95" i="6"/>
  <c r="C94" i="6"/>
  <c r="C93" i="6"/>
  <c r="C92" i="6"/>
  <c r="C91" i="6"/>
  <c r="C90" i="6"/>
  <c r="C88" i="6"/>
  <c r="C85" i="6"/>
  <c r="C84" i="6"/>
  <c r="C83" i="6"/>
  <c r="C82" i="6"/>
  <c r="C81" i="6"/>
  <c r="C80" i="6"/>
  <c r="C79" i="6"/>
  <c r="C78" i="6"/>
  <c r="C75" i="6"/>
  <c r="C74" i="6"/>
  <c r="C73" i="6"/>
  <c r="C72" i="6"/>
  <c r="C71" i="6"/>
  <c r="C70" i="6"/>
  <c r="C69" i="6"/>
  <c r="C68" i="6"/>
  <c r="C63" i="6"/>
  <c r="C62" i="6"/>
  <c r="C61" i="6"/>
  <c r="C60" i="6"/>
  <c r="C59" i="6"/>
  <c r="C58" i="6"/>
  <c r="C53" i="6"/>
  <c r="C52" i="6"/>
  <c r="C51" i="6"/>
  <c r="C50" i="6"/>
  <c r="C49" i="6"/>
  <c r="C48" i="6"/>
  <c r="C47" i="6"/>
  <c r="C46" i="6"/>
  <c r="C45" i="6"/>
  <c r="C44" i="6"/>
  <c r="C43" i="6"/>
  <c r="C42" i="6"/>
  <c r="C41" i="6"/>
  <c r="C40" i="6"/>
  <c r="C39" i="6"/>
  <c r="C38" i="6"/>
  <c r="C31" i="6"/>
  <c r="C30" i="6"/>
  <c r="C29" i="6"/>
  <c r="C28" i="6"/>
  <c r="C27" i="6"/>
  <c r="C26" i="6"/>
  <c r="C25" i="6"/>
  <c r="C24" i="6"/>
  <c r="C23" i="6"/>
  <c r="C22" i="6"/>
  <c r="C21" i="6"/>
  <c r="C17" i="6"/>
  <c r="C16" i="6"/>
  <c r="C15" i="6"/>
  <c r="C14" i="6"/>
  <c r="C12" i="6"/>
  <c r="C11" i="6"/>
  <c r="C10" i="6"/>
  <c r="C9" i="6"/>
  <c r="C6" i="6"/>
  <c r="C5" i="6"/>
  <c r="C3" i="6"/>
  <c r="C2" i="6"/>
  <c r="E23" i="4"/>
  <c r="E22" i="4"/>
  <c r="E18" i="4"/>
  <c r="E16" i="4"/>
  <c r="E13" i="4"/>
  <c r="E12" i="4"/>
  <c r="E11" i="4"/>
  <c r="E10" i="4"/>
  <c r="D10" i="4"/>
  <c r="D9" i="4"/>
  <c r="E8" i="4"/>
  <c r="C99" i="6" s="1"/>
  <c r="E7" i="4"/>
  <c r="C86" i="6" s="1"/>
  <c r="E6" i="4"/>
  <c r="C76" i="6" s="1"/>
  <c r="E1" i="4"/>
  <c r="K156" i="3"/>
  <c r="C218" i="6" s="1"/>
  <c r="K151" i="3"/>
  <c r="C216" i="6" s="1"/>
  <c r="I135" i="3"/>
  <c r="C204" i="6" s="1"/>
  <c r="K131" i="3"/>
  <c r="C214" i="6" s="1"/>
  <c r="I131" i="3"/>
  <c r="C200" i="6" s="1"/>
  <c r="H126" i="3"/>
  <c r="D126" i="3"/>
  <c r="H125" i="3"/>
  <c r="D125" i="3"/>
  <c r="H124" i="3"/>
  <c r="I124" i="3" s="1"/>
  <c r="C196" i="6" s="1"/>
  <c r="D124" i="3"/>
  <c r="E124" i="3" s="1"/>
  <c r="F119" i="3"/>
  <c r="H119" i="3" s="1"/>
  <c r="C181" i="6" s="1"/>
  <c r="D119" i="3"/>
  <c r="E19" i="4" s="1"/>
  <c r="D112" i="3"/>
  <c r="F112" i="3" s="1"/>
  <c r="H112" i="3" s="1"/>
  <c r="C176" i="6" s="1"/>
  <c r="G107" i="3"/>
  <c r="C171" i="6" s="1"/>
  <c r="D107" i="3"/>
  <c r="C170" i="6" s="1"/>
  <c r="H103" i="3"/>
  <c r="C157" i="6" s="1"/>
  <c r="F103" i="3"/>
  <c r="C156" i="6" s="1"/>
  <c r="G97" i="3"/>
  <c r="I97" i="3" s="1"/>
  <c r="C151" i="6" s="1"/>
  <c r="D97" i="3"/>
  <c r="C149" i="6" s="1"/>
  <c r="I94" i="3"/>
  <c r="D94" i="3"/>
  <c r="I93" i="3"/>
  <c r="D93" i="3"/>
  <c r="E92" i="3" s="1"/>
  <c r="I92" i="3"/>
  <c r="D92" i="3"/>
  <c r="J85" i="3"/>
  <c r="C129" i="6" s="1"/>
  <c r="J84" i="3"/>
  <c r="C127" i="6" s="1"/>
  <c r="J83" i="3"/>
  <c r="C125" i="6" s="1"/>
  <c r="H75" i="3"/>
  <c r="E70" i="3"/>
  <c r="C108" i="6" s="1"/>
  <c r="C70" i="3"/>
  <c r="C107" i="6" s="1"/>
  <c r="I53" i="3"/>
  <c r="C89" i="6" s="1"/>
  <c r="K52" i="3"/>
  <c r="G8" i="4" s="1"/>
  <c r="L40" i="3"/>
  <c r="G7" i="4" s="1"/>
  <c r="K40" i="3"/>
  <c r="C77" i="6" s="1"/>
  <c r="E34" i="3"/>
  <c r="C65" i="6" s="1"/>
  <c r="C34" i="3"/>
  <c r="C64" i="6" s="1"/>
  <c r="E26" i="3"/>
  <c r="C55" i="6" s="1"/>
  <c r="C26" i="3"/>
  <c r="C54" i="6" s="1"/>
  <c r="D16" i="3"/>
  <c r="N36" i="2"/>
  <c r="N35" i="2"/>
  <c r="J34" i="2"/>
  <c r="C20" i="6" s="1"/>
  <c r="G34" i="2"/>
  <c r="C19" i="6" s="1"/>
  <c r="D34" i="2"/>
  <c r="C18" i="6" s="1"/>
  <c r="N30" i="2"/>
  <c r="N29" i="2"/>
  <c r="N28" i="2"/>
  <c r="N27" i="2"/>
  <c r="N26" i="2"/>
  <c r="N21" i="2"/>
  <c r="N11" i="2"/>
  <c r="N10" i="2"/>
  <c r="G10" i="4" l="1"/>
  <c r="G34" i="3"/>
  <c r="C66" i="6" s="1"/>
  <c r="J92" i="3"/>
  <c r="G21" i="4"/>
  <c r="H21" i="4" s="1"/>
  <c r="J119" i="3"/>
  <c r="C182" i="6" s="1"/>
  <c r="G11" i="4"/>
  <c r="C130" i="6" s="1"/>
  <c r="N34" i="2"/>
  <c r="G26" i="3"/>
  <c r="J26" i="3" s="1"/>
  <c r="C57" i="6" s="1"/>
  <c r="G70" i="3"/>
  <c r="C109" i="6" s="1"/>
  <c r="C145" i="6"/>
  <c r="C143" i="6"/>
  <c r="F92" i="3"/>
  <c r="C144" i="6" s="1"/>
  <c r="J124" i="3"/>
  <c r="C195" i="6"/>
  <c r="A14" i="5"/>
  <c r="H7" i="4"/>
  <c r="A15" i="5"/>
  <c r="H8" i="4"/>
  <c r="J151" i="3"/>
  <c r="G6" i="4"/>
  <c r="E21" i="4"/>
  <c r="C213" i="6" s="1"/>
  <c r="G22" i="4"/>
  <c r="C87" i="6"/>
  <c r="C123" i="6"/>
  <c r="C175" i="6"/>
  <c r="C100" i="6"/>
  <c r="C180" i="6"/>
  <c r="J34" i="3"/>
  <c r="E97" i="3"/>
  <c r="H107" i="3"/>
  <c r="J156" i="3"/>
  <c r="G23" i="4"/>
  <c r="K92" i="3" l="1"/>
  <c r="A17" i="5"/>
  <c r="E5" i="4"/>
  <c r="G4" i="4"/>
  <c r="A11" i="5" s="1"/>
  <c r="E4" i="4"/>
  <c r="C56" i="6"/>
  <c r="J70" i="3"/>
  <c r="C110" i="6" s="1"/>
  <c r="E9" i="4"/>
  <c r="E17" i="4"/>
  <c r="J107" i="3"/>
  <c r="C173" i="6" s="1"/>
  <c r="C172" i="6"/>
  <c r="H22" i="4"/>
  <c r="A18" i="5"/>
  <c r="G29" i="4"/>
  <c r="C36" i="6" s="1"/>
  <c r="C150" i="6"/>
  <c r="E15" i="4"/>
  <c r="K97" i="3"/>
  <c r="C152" i="6" s="1"/>
  <c r="E20" i="4"/>
  <c r="C197" i="6"/>
  <c r="K124" i="3"/>
  <c r="C198" i="6" s="1"/>
  <c r="C146" i="6"/>
  <c r="E14" i="4"/>
  <c r="G14" i="4" s="1"/>
  <c r="A19" i="5"/>
  <c r="H23" i="4"/>
  <c r="A13" i="5"/>
  <c r="H6" i="4"/>
  <c r="C67" i="6"/>
  <c r="G5" i="4"/>
  <c r="G26" i="4" s="1"/>
  <c r="C33" i="6" s="1"/>
  <c r="G19" i="4" l="1"/>
  <c r="C199" i="6" s="1"/>
  <c r="H4" i="4"/>
  <c r="G9" i="4"/>
  <c r="G27" i="4" s="1"/>
  <c r="C34" i="6" s="1"/>
  <c r="G16" i="4"/>
  <c r="H5" i="4"/>
  <c r="A12" i="5"/>
  <c r="C153" i="6"/>
  <c r="G28" i="4"/>
  <c r="C35" i="6" s="1"/>
  <c r="C177" i="6" l="1"/>
  <c r="G25" i="4"/>
  <c r="C37" i="6" l="1"/>
  <c r="E30" i="4"/>
  <c r="C32" i="6"/>
</calcChain>
</file>

<file path=xl/sharedStrings.xml><?xml version="1.0" encoding="utf-8"?>
<sst xmlns="http://schemas.openxmlformats.org/spreadsheetml/2006/main" count="1282" uniqueCount="632">
  <si>
    <t>様式１（第４条関係）</t>
  </si>
  <si>
    <t>新潟県知事　様</t>
  </si>
  <si>
    <t>企業等の名称</t>
  </si>
  <si>
    <t>代表者職・氏名</t>
  </si>
  <si>
    <t>　新潟県多様で柔軟な働き方・女性活躍実践企業認定制度実施要綱第４条の規定により、下記のとおり申請します。</t>
  </si>
  <si>
    <t>記</t>
  </si>
  <si>
    <t>１　申請する認定区分</t>
  </si>
  <si>
    <t>多様で柔軟な働き方・女性活躍実践企業</t>
  </si>
  <si>
    <t>多様で柔軟な働き方・女性活躍実践企業（ゴールド認定）</t>
  </si>
  <si>
    <t>２　企業情報</t>
  </si>
  <si>
    <t>郵便番号</t>
  </si>
  <si>
    <t>所在地（本社）</t>
  </si>
  <si>
    <t>ホームページアドレス</t>
  </si>
  <si>
    <t>業種</t>
  </si>
  <si>
    <t>事業内容</t>
  </si>
  <si>
    <t>常時雇用する労働者数</t>
  </si>
  <si>
    <t>総数</t>
  </si>
  <si>
    <t>うち男性</t>
  </si>
  <si>
    <t>うち女性</t>
  </si>
  <si>
    <t>正社員数</t>
  </si>
  <si>
    <t>人</t>
  </si>
  <si>
    <t>非正社員数</t>
  </si>
  <si>
    <t>合計</t>
  </si>
  <si>
    <t>担当者</t>
  </si>
  <si>
    <t>部署名</t>
  </si>
  <si>
    <t>職名</t>
  </si>
  <si>
    <t>氏名</t>
  </si>
  <si>
    <t>Eメール</t>
  </si>
  <si>
    <t>電話</t>
  </si>
  <si>
    <t>新潟県多様で柔軟な働き方・女性活躍実践企業（Ni-ful企業）</t>
  </si>
  <si>
    <t>認定申請書　入力ガイド</t>
  </si>
  <si>
    <t>　１．作業の流れ</t>
  </si>
  <si>
    <t>STEP 1</t>
  </si>
  <si>
    <t>「申請書」シートの黄色のセルに入力します。</t>
  </si>
  <si>
    <t>STEP 2</t>
  </si>
  <si>
    <t>「認定基準達成状況」シートの黄色のセルに入力します。</t>
  </si>
  <si>
    <t>STEP 3</t>
  </si>
  <si>
    <t>「判定表」シートで認定基準の達成状況を確認します。</t>
  </si>
  <si>
    <t>STEP 4</t>
  </si>
  <si>
    <t>「提出書類一覧」シートで提出が必要な書類を確認します。</t>
  </si>
  <si>
    <t>STEP 5</t>
  </si>
  <si>
    <t>本様式と必要書類を、下記「５．申請先」へメールで提出します。
※本様式については、シートの削除はせず、Excelファイルのまま提出してください。</t>
  </si>
  <si>
    <t>　２．認定基準の概要</t>
  </si>
  <si>
    <t>認定区分</t>
  </si>
  <si>
    <t>基準</t>
  </si>
  <si>
    <t>Ni-ful認定</t>
  </si>
  <si>
    <t>12項目（14項目※）のうち3項目以上満たしている</t>
  </si>
  <si>
    <t>Ni-fulゴールド認定</t>
  </si>
  <si>
    <t>12項目（14項目※）のうち6項目以上満たしている
かつ分類Ⅰ～Ⅲについて各1項目以上満たしている</t>
  </si>
  <si>
    <t>※常時雇用する労働者の数が100人以下の企業等は14項目</t>
  </si>
  <si>
    <t>　３．入力時の注意</t>
  </si>
  <si>
    <t>入力対象項目</t>
  </si>
  <si>
    <t>認定基準を満たしている項目のうち、3項目以上を入力してください。</t>
  </si>
  <si>
    <t>認定基準を満たすかどうかにかかわらず、原則としてすべての項目を入力してください。
※101人以上の企業等は12項目、100人以下の企業等は14項目</t>
  </si>
  <si>
    <t>　４．シート構成</t>
  </si>
  <si>
    <t>区分</t>
  </si>
  <si>
    <t>該当シート</t>
  </si>
  <si>
    <t>備考</t>
  </si>
  <si>
    <t>入力するシート</t>
  </si>
  <si>
    <t>申請書、認定基準達成状況</t>
  </si>
  <si>
    <t>黄色のセルに入力
灰色のセルは自動転記・自動計算（入力不要）</t>
  </si>
  <si>
    <t>確認するシート</t>
  </si>
  <si>
    <t>判定表、提出書類一覧</t>
  </si>
  <si>
    <t>達成状況・必要な確認書類が自動表示（入力不要）</t>
  </si>
  <si>
    <t>システム用</t>
  </si>
  <si>
    <t>データ抽出、参照用</t>
  </si>
  <si>
    <t>　５．申請先</t>
  </si>
  <si>
    <t>３　認定基準達成状況</t>
  </si>
  <si>
    <t>（１）確認事項</t>
  </si>
  <si>
    <t>　ア　多様で柔軟な働き方・女性活躍実践企業</t>
  </si>
  <si>
    <t>確認事項ア（ゴールド認定以外）　入力のポイント</t>
  </si>
  <si>
    <t>①</t>
  </si>
  <si>
    <t>認定基準のうち、いずれか３項目以上満たしている。</t>
  </si>
  <si>
    <t>②</t>
  </si>
  <si>
    <t>労働基準法、雇用の分野における男女の均等な機会及び待遇の確保等に関する法律及び育児休業、介護休業等育児又は家族介護を行う労働者の福祉に関する法律等の関係法令に違反する重大な事実が過去３か年以内にない。</t>
  </si>
  <si>
    <t>③</t>
  </si>
  <si>
    <t>暴力団員による不当な行為の防止等に関する法律に定める暴力団ではないこと及びそれと関係を有していない。</t>
  </si>
  <si>
    <t>　イ　多様で柔軟な働き方・女性活躍実践企業（ゴールド認定）</t>
  </si>
  <si>
    <t>確認事項イ（ゴールド認定）　入力のポイント</t>
  </si>
  <si>
    <t>認定基準のうち、いずれか６項目以上満たしており、かつ分類Ⅰ～Ⅲについて各１項目以上満たしている。</t>
  </si>
  <si>
    <t>認定基準を満たすかどうかに関わらず、全ての認定基準の項目の実施状況を記載している。</t>
  </si>
  <si>
    <t>認定基準のうち、基準を満たした項目について、その内容を県のホームページで公表することに同意する。</t>
  </si>
  <si>
    <t>④</t>
  </si>
  <si>
    <t>⑤</t>
  </si>
  <si>
    <t>（２）達成状況</t>
  </si>
  <si>
    <t>直近事業年度：（X）年度</t>
  </si>
  <si>
    <t>～</t>
  </si>
  <si>
    <t>・直近事業年度とは、申請日の属する事業年度の一つ前の事業年度を指します。
・直近事業年度の実績を入力する際は、原則として直近事業年度の末日時点の実績をご入力ください。</t>
  </si>
  <si>
    <t>※申請日の属する事業年度の一つ前の事業年度を入力してください</t>
  </si>
  <si>
    <t>第１号　男性の育児休業等の取得</t>
  </si>
  <si>
    <t>第１号　入力のポイント</t>
  </si>
  <si>
    <t>●直近３事業年度における男性労働者の育児休業等取得率が30％以上であること</t>
  </si>
  <si>
    <t>事業年度</t>
  </si>
  <si>
    <t>配偶者が出産した
男性労働者数（A）</t>
  </si>
  <si>
    <t>育児休業等を取得した男性労働者数（B）</t>
  </si>
  <si>
    <t>育児休業等を取得した者の割合（B）/（A）*100
（小数第１位以下切捨て）</t>
  </si>
  <si>
    <t>認定基準の
達成状況</t>
  </si>
  <si>
    <t>（X）年度</t>
  </si>
  <si>
    <t>（X-1）年度</t>
  </si>
  <si>
    <t>（X-2）年度</t>
  </si>
  <si>
    <t>％</t>
  </si>
  <si>
    <t>第２号　女性の育児休業等の取得</t>
  </si>
  <si>
    <t>第２号　入力のポイント</t>
  </si>
  <si>
    <t>●直近３事業年度における女性労働者の育児休業等取得率が75％以上であること</t>
  </si>
  <si>
    <t>出産した
女性労働者数（A）</t>
  </si>
  <si>
    <t>育児休業等を取得した女性労働者数（B）</t>
  </si>
  <si>
    <t>第３号・第４号　入力のポイント</t>
  </si>
  <si>
    <t>●次のア～クの仕事と育児の両立支援措置のうち３項目以上を講じていること
●直近事業年度において、仕事と育児の両立支援措置のうち１項目以上、男性労働者・女性労働者それぞれ１名以上の利用実績があること</t>
  </si>
  <si>
    <t>内容</t>
  </si>
  <si>
    <t>第３号
措置の有無</t>
  </si>
  <si>
    <t>第４号
利用実績の有無</t>
  </si>
  <si>
    <t>第３号</t>
  </si>
  <si>
    <t>第４号</t>
  </si>
  <si>
    <t>ア</t>
  </si>
  <si>
    <t>始業時刻等の変更</t>
  </si>
  <si>
    <t>イ</t>
  </si>
  <si>
    <t>テレワーク</t>
  </si>
  <si>
    <t>ウ</t>
  </si>
  <si>
    <t>保育施設の設置運営等</t>
  </si>
  <si>
    <t>エ</t>
  </si>
  <si>
    <t>就業しつつ子を養育することを容易にするための休暇（養育両立支援休暇）の付与</t>
  </si>
  <si>
    <t>オ</t>
  </si>
  <si>
    <t>短時間勤務制度</t>
  </si>
  <si>
    <t>カ</t>
  </si>
  <si>
    <t>有給での子の看護等休暇</t>
  </si>
  <si>
    <t>キ</t>
  </si>
  <si>
    <t>育児サービス費用の助成</t>
  </si>
  <si>
    <t>ク</t>
  </si>
  <si>
    <t>育休・短時間勤務等の制度を利用する労働者のフォローに回る労働者への業務代替手当制度</t>
  </si>
  <si>
    <t>第５号　働きがいの向上</t>
  </si>
  <si>
    <t>第５号　入力のポイント</t>
  </si>
  <si>
    <t>●直近事業年度において、次のア～オの働きがい向上に向けた取組を１項目以上実施していること</t>
  </si>
  <si>
    <t>取組内容</t>
  </si>
  <si>
    <t>実施している</t>
  </si>
  <si>
    <t>階層別または役割別の研修について、（ア）～（ウ）のすべてを実施している
（ア）計画の策定
（イ）全正社員への周知
（ウ）全正社員への実施</t>
  </si>
  <si>
    <t>資格取得や学びなおし等自己研鑽を支援する制度について、（ア）～（オ）のいずれかを整備している</t>
  </si>
  <si>
    <t>（ア）有給での特別休暇</t>
  </si>
  <si>
    <t>（イ）勤務時間とする扱い</t>
  </si>
  <si>
    <t>（ウ）助成金</t>
  </si>
  <si>
    <t>（エ）報奨金</t>
  </si>
  <si>
    <t>（オ）その他の支援制度</t>
  </si>
  <si>
    <t>＜その他の支援制度の内容＞</t>
  </si>
  <si>
    <t>従業員満足度につき、毎年全正社員を対象にアンケート等の調査を実施している</t>
  </si>
  <si>
    <t>全正社員を対象に人事評価制度を運用し、目標の設定およびフィードバックの機会を設定している</t>
  </si>
  <si>
    <t>副業または兼業を実施できる規定を整備している</t>
  </si>
  <si>
    <t>第６号　採用者の離職防止</t>
  </si>
  <si>
    <t>第６号　入力のポイント</t>
  </si>
  <si>
    <t>●直近３事業年度に正社員として採用した新規学卒者等の離職率が20％以下であること</t>
  </si>
  <si>
    <t>採用した
新規学卒者数（A）</t>
  </si>
  <si>
    <t>（A）のうち離職した者の数（B）</t>
  </si>
  <si>
    <t>離職率
（B）/（A）*100
（小数第１位以下切捨て）</t>
  </si>
  <si>
    <t>第７号　時間外労働の縮減</t>
  </si>
  <si>
    <t>第７号　入力のポイント</t>
  </si>
  <si>
    <t>●直近事業年度において、フルタイムの労働者の法定時間外・法定休日労働時間の平均が各月30時間未満であること</t>
  </si>
  <si>
    <t>・各月の平均時間数を計算し、整数で入力してください。
　計算式：（全フルタイム労働者の法定時間外労働時間＋法定休日労働時間の合計）÷ 全フルタイム労働者の数
　※小数第1位以下は切り捨て
・表は１月から１２月の順に並んでいますが、入力するのは直近事業年度の各月の実績です。例えば、直近事業年度が令和7年4月1日～令和8年3月31日の場合は、４月～１２月の欄に令和7年4月～12月の実績を、１月～３月の欄に令和8年1月～3月の実績を入力してください。
・0時間の月は「0」と入力してください。
・短時間労働者、管理監督者は対象から除きます。</t>
  </si>
  <si>
    <t>各月の時間外労働及び休日労働の時間数
（小数第１位以下切捨て）</t>
  </si>
  <si>
    <t>１月</t>
  </si>
  <si>
    <t>２月</t>
  </si>
  <si>
    <t>３月</t>
  </si>
  <si>
    <t>４月</t>
  </si>
  <si>
    <t>５月</t>
  </si>
  <si>
    <t>６月</t>
  </si>
  <si>
    <t>７月</t>
  </si>
  <si>
    <t>８月</t>
  </si>
  <si>
    <t>９月</t>
  </si>
  <si>
    <t>１０月</t>
  </si>
  <si>
    <t>１１月</t>
  </si>
  <si>
    <t>１２月</t>
  </si>
  <si>
    <t>第８号　休暇の取得促進</t>
  </si>
  <si>
    <t>第８号　入力のポイント</t>
  </si>
  <si>
    <t>●直近事業年度において、次のア～ウのいずれかに該当すること</t>
  </si>
  <si>
    <t>・ア～ウのいずれか1項目の入力で差し支えありません。
【ア 年間休日】
・就業規則等で定めた休日（日曜日・土曜日・祝日・年末年始・夏季休暇等を含む）。年次有給休暇や、雇用調整・生産調整のための休業は含みません。
【イ 有給休暇取得率】
・計算式：直近事業年度の有給休暇取得日数合計 ÷ 直近の有給休暇付与日数合計（小数第2位以下切り捨て）
【ウ 有給休暇の平均取得日数】
・計算式：直近事業年度の有給休暇取得日数合計 ÷ 正社員数（小数第2位以下切り捨て）</t>
  </si>
  <si>
    <t>項目</t>
  </si>
  <si>
    <t>実績</t>
  </si>
  <si>
    <t>ア　正社員の年間休日が110日以上であること</t>
  </si>
  <si>
    <t>日</t>
  </si>
  <si>
    <t>イ　正社員の有給休暇の取得率が70％以上であること</t>
  </si>
  <si>
    <t>ウ　正社員の有給休暇の平均取得日数が10日以上であること</t>
  </si>
  <si>
    <t>第９号　女性の採用</t>
  </si>
  <si>
    <t>第９号　入力のポイント</t>
  </si>
  <si>
    <t>●次のアまたはイのいずれかに該当すること</t>
  </si>
  <si>
    <t>・ア・イのいずれか1項目の入力で差し支えありません。
【ア 競争倍率の男女比較】
・競争倍率 ＝ 応募者数 ÷ 採用者数（小数第3位四捨五入）
※応募者または採用者が0人で競争倍率が算出できない年度がある場合は、イで判定します。
【イ 正社員に占める女性労働者の割合】
・直近事業年度末日時点の正社員数を入力してください。
・産業平均値が4割を超える場合は、4割を基準として判定します。</t>
  </si>
  <si>
    <t>ア　直近３事業年度の平均した「採用における女性正社員の競争倍率×0.8」が直近３事業年度の平均した「採用における男性正社員の競争倍率」よりも低いこと</t>
  </si>
  <si>
    <t>女性の競争倍率</t>
  </si>
  <si>
    <t>男性の競争倍率</t>
  </si>
  <si>
    <t>応募者数</t>
  </si>
  <si>
    <t>採用者数</t>
  </si>
  <si>
    <t>競争倍率</t>
  </si>
  <si>
    <t>直近3事業年度の平均競争倍率（A）</t>
  </si>
  <si>
    <t>(A)*0.8=(C)</t>
  </si>
  <si>
    <t>直近3事業年度の平均競争倍率（B）</t>
  </si>
  <si>
    <t>イ　直近事業年度において、正社員に占める女性労働者の割合が産業ごとの平均値（平均値が４割を超える場合は４割）以上であること</t>
  </si>
  <si>
    <t>正社員のうち女性労働者数</t>
  </si>
  <si>
    <t>正社員のうち男性労働者数</t>
  </si>
  <si>
    <t>正社員に占める
女性労働者の割合(A)</t>
  </si>
  <si>
    <t>産業平均値(B)</t>
  </si>
  <si>
    <t>第１０号　女性の継続就業</t>
  </si>
  <si>
    <t>第１０号　入力のポイント</t>
  </si>
  <si>
    <t>・ア～ウのいずれか1項目の入力で差し支えありません。
【ア・ウ 平均継続勤務年数】
・平均継続勤務年数 ＝ 正社員の勤続年数合計 ÷ 正社員総数（小数第2位四捨五入）
※各社員の勤続年数は1年未満を切り捨てて合計してください。
【イ 継続雇用割合】
・継続雇用割合：直近事業年度から見て10事業年度前およびその前後の事業年度に採用した正社員数に対する、直近事業年度末日において引き続き雇用されている者の数の割合（小数第3位四捨五入）
・「現在雇用されている者の数」には、左欄の採用者のうち現在も雇用されている人数を入力してください。</t>
  </si>
  <si>
    <t>ア　正社員の「女性労働者の平均継続勤務年数」÷「男性労働者の平均継続勤務年数」が７割以上であること</t>
  </si>
  <si>
    <t>女性の平均継続
勤務年数（A）
（小数第２位四捨五入）</t>
  </si>
  <si>
    <t>男性の平均継続
勤務年数（B）
（小数第２位四捨五入）</t>
  </si>
  <si>
    <t>男性に対する女性の平均勤続年数割合
(A)/(B)=（C）</t>
  </si>
  <si>
    <t>イ　正社員の「女性労働者の継続雇用割合」÷「男性労働者の継続雇用割合」が８割以上であること</t>
  </si>
  <si>
    <t>女性</t>
  </si>
  <si>
    <t>男性</t>
  </si>
  <si>
    <t>(A)/(B)=(C)</t>
  </si>
  <si>
    <t>採用者</t>
  </si>
  <si>
    <t>現在雇用されている者の数
（X）</t>
  </si>
  <si>
    <t>雇用継続割合（A）</t>
  </si>
  <si>
    <t>雇用継続割合（B）</t>
  </si>
  <si>
    <t>（X-9）年度</t>
  </si>
  <si>
    <t>（X-10）年度</t>
  </si>
  <si>
    <t>（X-11）年度</t>
  </si>
  <si>
    <t>ウ　上記ア・イを算出できない場合、正社員の「女性労働者の平均継続勤務年数」が産業ごとの平均値以上であること</t>
  </si>
  <si>
    <t>※上記ア・イを算出できない場合</t>
  </si>
  <si>
    <t>第１１号　女性管理職比率</t>
  </si>
  <si>
    <t>第１１号　入力のポイント</t>
  </si>
  <si>
    <t>・ア・イのいずれか1項目の入力で差し支えありません。
【ア 女性管理職割合】
・女性管理職割合 ＝ 女性管理職者数 ÷ 管理職者数（小数第2位四捨五入で％表記）
【イ 課長級昇進割合の男女比較】
・昇進割合 ＝ 1つ下の職階から課長級に昇進した者の数 ÷ 事業年度開始日の課長級より1つ下の職階の労働者数（小数第3位四捨五入）
・事業年度開始日の課長級より1つ下の職階の労働者数が0人で昇進割合が算出できない年度がある場合は、アで判定します。</t>
  </si>
  <si>
    <t>ア　直近事業年度において、管理職に占める女性労働者の割合が産業ごとの平均値以上であること</t>
  </si>
  <si>
    <t>女性管理職者数</t>
  </si>
  <si>
    <t>管理職者数</t>
  </si>
  <si>
    <t>女性管理職割合(A)</t>
  </si>
  <si>
    <t>イ　「直近３事業年度の平均した１つ下の職階から課長級に昇進した女性労働者の割合」÷「直近３事業年度の平均した１つ下の職階から課長級に昇進した男性労働者の割合」が８割以上であること</t>
  </si>
  <si>
    <t>(A)/(B)=(C）</t>
  </si>
  <si>
    <t>課長級より１つ下の職階から課長級に昇進した者の数</t>
  </si>
  <si>
    <t>事業年度開始の日の課長級より一つ下の職階の労働者数</t>
  </si>
  <si>
    <t>昇進割合</t>
  </si>
  <si>
    <t>平均昇進割合(A)</t>
  </si>
  <si>
    <t>平均昇進割合(B)</t>
  </si>
  <si>
    <t>第１２号　独自の女性活躍の取組の実施</t>
  </si>
  <si>
    <t>第１２号　入力のポイント</t>
  </si>
  <si>
    <t>●直近事業年度において、次のア～ウの女性活躍推進に向けた取組を１項目以上実施していること</t>
  </si>
  <si>
    <t>多様なキャリアコースの整備について、（ア）～（ウ）のいずれかの実績を有する</t>
  </si>
  <si>
    <t>（ア）女性の非正規社員から正社員への転換</t>
  </si>
  <si>
    <t>（イ）女性労働者のキャリアアップに資する雇用管理区分間の転換</t>
  </si>
  <si>
    <t>（ウ）過去に離職した女性の正社員としての再雇用</t>
  </si>
  <si>
    <t>女性特有の健康課題を抱える社員を支援する制度について、（ア）～（カ）のいずれかを整備している</t>
  </si>
  <si>
    <t>（ア）健診等受診に対する就業時間認定や有給の特別休暇付与</t>
  </si>
  <si>
    <t>（イ）生理休暇の有給化及び管理職への周知徹底</t>
  </si>
  <si>
    <t>（ウ）女性の健康づくりを推進する部署やプロジェクトチームの設置</t>
  </si>
  <si>
    <t>（オ）月経随伴症や更年期等の健康管理を支援するアプリ等の提供</t>
  </si>
  <si>
    <t>（カ）その他の支援制度</t>
  </si>
  <si>
    <t>社員の家事負担の軽減を図るため、家事代行サービス利用等に係る費用補助の制度を整備している</t>
  </si>
  <si>
    <t>※以下の２項目については常時雇用する労働者の数が100人以下の企業に限る</t>
  </si>
  <si>
    <t>第１３号　一般事業主行動計画の策定（次世代育成支援対策推進法）</t>
  </si>
  <si>
    <t>第１３号　入力のポイント</t>
  </si>
  <si>
    <t>●次世代育成支援対策推進法（平成15年法律第120号）に基づく一般事業主行動計画を策定し、都道府県労働局に届け出て、公表していること</t>
  </si>
  <si>
    <t>・常時雇用する労働者の数が100人以下の企業のみが対象です（101人以上の企業は入力不要です）。
・申請日時点で、次世代育成支援対策推進法に基づく一般事業主行動計画を策定し、都道府県労働局に届け出て、公表している場合に該当します。
・次世代育成支援対策推進法と女性活躍推進法の「一体型」の一般事業主行動計画を策定している場合は、第13号・第14号を達成しているものとみなします。</t>
  </si>
  <si>
    <t>一般事業主行動計画</t>
  </si>
  <si>
    <t>届出・公表している</t>
  </si>
  <si>
    <t>第１４号　一般事業主行動計画の策定（女性活躍推進法）</t>
  </si>
  <si>
    <t>第１４号　入力のポイント</t>
  </si>
  <si>
    <t>●女性の職業生活における活躍の推進に関する法律（平成27年法律第64号）に基づく一般事業主行動計画を策定し、都道府県労働局に届け出て、公表していること</t>
  </si>
  <si>
    <t>・常時雇用する労働者の数が100人以下の企業のみが対象です（101人以上の企業は入力不要です）。
・申請日時点で、女性活躍推進法に基づく一般事業主行動計画を策定し、都道府県労働局に届け出て、公表している場合に該当します。
・次世代育成支援対策推進法と女性活躍推進法の「一体型」の一般事業主行動計画を策定している場合は、第13号・第14号を達成しているものとみなします。</t>
  </si>
  <si>
    <t>達成状況判定表</t>
  </si>
  <si>
    <t>分類</t>
  </si>
  <si>
    <t>達成状況</t>
  </si>
  <si>
    <t>Ⅰ</t>
  </si>
  <si>
    <t>第１号</t>
  </si>
  <si>
    <t>第２号</t>
  </si>
  <si>
    <t>●仕事と育児の両立支援措置のうち３項目以上講じていること</t>
  </si>
  <si>
    <t>●直近事業年度において、仕事と育児の両立支援措置のうち１項目以上、男性労働者・女性労働者それぞれ１名以上の利用実績があること</t>
  </si>
  <si>
    <t>Ⅱ</t>
  </si>
  <si>
    <t>第５号</t>
  </si>
  <si>
    <t>●直近事業年度において、働きがい向上に向けた取組を１項目以上実施していること</t>
  </si>
  <si>
    <t>第６号</t>
  </si>
  <si>
    <t>第７号</t>
  </si>
  <si>
    <t>時間</t>
  </si>
  <si>
    <t>●正社員の年間休日が110日以上であること</t>
  </si>
  <si>
    <t>●正社員の有給休暇の取得率が70％以上であること</t>
  </si>
  <si>
    <t>●正社員の有給休暇の平均取得日数が10日以上であること</t>
  </si>
  <si>
    <t>Ⅲ</t>
  </si>
  <si>
    <t>●直近３事業年度の平均した「採用における女性正社員の競争倍率×0.8」が直近３事業年度の平均した「採用における男性正社員の競争倍率」よりも低いこと</t>
  </si>
  <si>
    <t>●直近事業年度において、正社員に占める女性労働者の割合が産業ごとの平均値（平均値が４割を超える場合は４割）以上</t>
  </si>
  <si>
    <t>●直近事業年度において、正社員の「女性労働者の平均継続勤務年数」÷「男性労働者の平均継続勤務年数」が７割以上</t>
  </si>
  <si>
    <t>●直近事業年度において、正社員の「女性労働者の継続雇用割合」÷「男性労働者の継続雇用割合」が８割以上</t>
  </si>
  <si>
    <t>●上記ア・イを算出できない場合、正社員の「女性労働者の平均継続勤務年数」が産業ごとの平均値以上</t>
  </si>
  <si>
    <t>年</t>
  </si>
  <si>
    <t>●直近事業年度において、管理職に占める女性労働者の割合が産業ごとの平均値以上</t>
  </si>
  <si>
    <t>●「直近３事業年度の平均した１つ下の職階から課長級に昇進した女性労働者の割合」÷「直近３事業年度の平均した１つ下の職階から課長級に昇進した男性労働者の割合」が８割以上</t>
  </si>
  <si>
    <t>第１２号</t>
  </si>
  <si>
    <t>●直近事業年度において、女性活躍推進に向けた取組を１項目以上実施していること</t>
  </si>
  <si>
    <t>第１３号</t>
  </si>
  <si>
    <t>●次世代育成支援対策推進法に基づく一般事業主行動計画を策定し、都道府県労働局に届け出て、公表していること
※常時雇用する労働者の数が100人以下の企業等</t>
  </si>
  <si>
    <t>第１４号</t>
  </si>
  <si>
    <t>●女性の職業生活における活躍の推進に関する法律に基づく一般事業主行動計画を策定し、都道府県労働局に届け出て、公表していること
※常時雇用する労働者の数が100人以下の企業等</t>
  </si>
  <si>
    <t>≪Ni-ful認定基準≫
　・12項目（14項目※）のうち3項目以上満たしている
≪Ni-fulゴールド認定基準≫
　・12項目（14項目※）のうち6項目以上満たしている
　・分類Ⅰ～Ⅲについて各1項目以上満たしている
※常時雇用する労働者の数が100人以下の企業等は14項目</t>
  </si>
  <si>
    <t>達成項目数</t>
  </si>
  <si>
    <t>Ⅰ計（4項目中）</t>
  </si>
  <si>
    <t>Ⅱ計（4項目中）</t>
  </si>
  <si>
    <t>Ⅲ計（4項目中）</t>
  </si>
  <si>
    <t>その他（2項目中）</t>
  </si>
  <si>
    <t>提出書類一覧</t>
  </si>
  <si>
    <t>■ 申請にあたっての提出物</t>
  </si>
  <si>
    <t>① 本Excelファイル（シートの削除はせず、Excelファイルのまま提出してください）</t>
  </si>
  <si>
    <t>② 認定基準を満たした各号の確認書類（下表のとおり。基準を満たした項目のみ添付）</t>
  </si>
  <si>
    <t>※「●要提出」が表示された行の書類を添付してください（達成状況の入力に応じて自動表示されます）。</t>
  </si>
  <si>
    <t>※第６号～第11号は添付書類不要です。</t>
  </si>
  <si>
    <t>※既存資料を提出する場合、氏名等の審査に不要な情報はマスキング（黒塗り）して差し支えありません。</t>
  </si>
  <si>
    <t>要否</t>
  </si>
  <si>
    <t>認定基準</t>
  </si>
  <si>
    <t>提出する確認書類</t>
  </si>
  <si>
    <t>第１号 男性の育児休業等の取得</t>
  </si>
  <si>
    <t>配偶者が出産した男性労働者の一覧表（任意様式）</t>
  </si>
  <si>
    <t>氏名に代えて通し番号を付し、子の出生日及び育児休業等の期間（開始日・終了日）を記載</t>
  </si>
  <si>
    <t>第２号 女性の育児休業等の取得</t>
  </si>
  <si>
    <t>出産した女性労働者の一覧表（任意様式）</t>
  </si>
  <si>
    <t>第３号 仕事と育児の両立支援措置の導入</t>
  </si>
  <si>
    <t>措置を講じていることが確認できる書類の写し</t>
  </si>
  <si>
    <t>例）就業規則、労働協約、従業員向け案内文書 等</t>
  </si>
  <si>
    <t>第４号 仕事と育児の両立支援措置の利用</t>
  </si>
  <si>
    <t>第３号の書類＋男女それぞれ１名以上の利用実績が確認できる書類の写し</t>
  </si>
  <si>
    <t>第５号 働きがいの向上</t>
  </si>
  <si>
    <t>取組の実施を確認できる書類の写し</t>
  </si>
  <si>
    <t>―</t>
  </si>
  <si>
    <t>第６号～第11号</t>
  </si>
  <si>
    <t>添付書類は不要</t>
  </si>
  <si>
    <t>第12号 独自の女性活躍の取組の実施</t>
  </si>
  <si>
    <t>取組内容が分かる書類の写し</t>
  </si>
  <si>
    <t>第13号 一般事業主行動計画の策定（次世代法）</t>
  </si>
  <si>
    <t>都道府県労働局で受付された「一般事業主行動計画策定・変更届」の写し（受付印） 等</t>
  </si>
  <si>
    <t>電子申請の場合は画面の写し＋受信メール 等</t>
  </si>
  <si>
    <t>第14号 一般事業主行動計画の策定（女活法）</t>
  </si>
  <si>
    <t>項目名</t>
  </si>
  <si>
    <t>値</t>
  </si>
  <si>
    <t>基本情報</t>
  </si>
  <si>
    <t>申請日／報告日</t>
  </si>
  <si>
    <t>認定番号</t>
  </si>
  <si>
    <t>認定年月日</t>
  </si>
  <si>
    <t>企業等の名称（フリガナ）</t>
  </si>
  <si>
    <t>法人番号</t>
  </si>
  <si>
    <t>代表者職名</t>
  </si>
  <si>
    <t>代表者氏名</t>
  </si>
  <si>
    <t>所在地(本社)</t>
  </si>
  <si>
    <t>本社所在市町村</t>
  </si>
  <si>
    <t>ホームページURL</t>
  </si>
  <si>
    <t>業種(大分類)</t>
  </si>
  <si>
    <t>業種(中分類)</t>
  </si>
  <si>
    <t>製造業のみ</t>
  </si>
  <si>
    <t>常時雇用する労働者数(合計)</t>
  </si>
  <si>
    <t>申請日／報告日現在、正社員＋非正社員</t>
  </si>
  <si>
    <t>常時雇用する労働者数(うち男性)</t>
  </si>
  <si>
    <t>申請日／報告日現在</t>
  </si>
  <si>
    <t>常時雇用する労働者数(うち女性)</t>
  </si>
  <si>
    <t>正社員数(合計)</t>
  </si>
  <si>
    <t>正社員数(うち男性)</t>
  </si>
  <si>
    <t>正社員数(うち女性)</t>
  </si>
  <si>
    <t>非正社員数(合計)</t>
  </si>
  <si>
    <t>非正社員数(うち男性)</t>
  </si>
  <si>
    <t>非正社員数(うち女性)</t>
  </si>
  <si>
    <t>担当部署名</t>
  </si>
  <si>
    <t>担当者職名</t>
  </si>
  <si>
    <t>担当者氏名</t>
  </si>
  <si>
    <t>電話番号</t>
  </si>
  <si>
    <t>達成サマリー</t>
  </si>
  <si>
    <t>達成項目数（合計）</t>
  </si>
  <si>
    <t>第１号～第14号の○の数</t>
  </si>
  <si>
    <t>達成項目数（分類Ⅰ）</t>
  </si>
  <si>
    <t>第１号～第４号</t>
  </si>
  <si>
    <t>達成項目数（分類Ⅱ）</t>
  </si>
  <si>
    <t>第５号～第８号</t>
  </si>
  <si>
    <t>達成項目数（分類Ⅲ）</t>
  </si>
  <si>
    <t>第９号～第12号</t>
  </si>
  <si>
    <t>達成項目数（その他）</t>
  </si>
  <si>
    <t>第13号・第14号（100人以下のみ）</t>
  </si>
  <si>
    <t>認定区分判定</t>
  </si>
  <si>
    <t>総合判定</t>
  </si>
  <si>
    <t>確認事項(Ni-ful認定)</t>
  </si>
  <si>
    <t>①3項目以上満たしている</t>
  </si>
  <si>
    <t>○または空</t>
  </si>
  <si>
    <t>②関係法令違反なし</t>
  </si>
  <si>
    <t>③暴力団関係なし</t>
  </si>
  <si>
    <t>確認事項(Ni-fulゴールド認定)</t>
  </si>
  <si>
    <t>①6項目以上、かつ、分類ごと1項目以上</t>
  </si>
  <si>
    <t>②全項目の実施状況記載</t>
  </si>
  <si>
    <t>③県HPで公表に同意</t>
  </si>
  <si>
    <t>④関係法令違反なし</t>
  </si>
  <si>
    <t>⑤暴力団関係なし</t>
  </si>
  <si>
    <t>直近事業年度</t>
  </si>
  <si>
    <t>直近事業年度 開始日</t>
  </si>
  <si>
    <t>基準日時点で終了している直近の事業年度（申請時：申請日／報告時：４月１日）</t>
  </si>
  <si>
    <t>直近事業年度 終了日</t>
  </si>
  <si>
    <t>配偶者出産者数(X年度)</t>
  </si>
  <si>
    <t>育休等取得者数(X年度)</t>
  </si>
  <si>
    <t>配偶者出産者数(X-1年度)</t>
  </si>
  <si>
    <t>育休等取得者数(X-1年度)</t>
  </si>
  <si>
    <t>配偶者出産者数(X-2年度)</t>
  </si>
  <si>
    <t>育休等取得者数(X-2年度)</t>
  </si>
  <si>
    <t>3年合計 配偶者出産者数</t>
  </si>
  <si>
    <t>自動計算</t>
  </si>
  <si>
    <t>3年合計 育休等取得者数</t>
  </si>
  <si>
    <t>取得率(%)</t>
  </si>
  <si>
    <t>30%以上で達成</t>
  </si>
  <si>
    <t>達成判定</t>
  </si>
  <si>
    <t>出産者数(X年度)</t>
  </si>
  <si>
    <t>出産者数(X-1年度)</t>
  </si>
  <si>
    <t>出産者数(X-2年度)</t>
  </si>
  <si>
    <t>3年合計 出産者数</t>
  </si>
  <si>
    <t>75%以上で達成</t>
  </si>
  <si>
    <t>第３号　仕事と育児の両立支援措置の導入</t>
  </si>
  <si>
    <t>ア 始業時刻等の変更</t>
  </si>
  <si>
    <t>措置の有無(○/空)</t>
  </si>
  <si>
    <t>イ テレワーク</t>
  </si>
  <si>
    <t>ウ 保育施設の設置運営等</t>
  </si>
  <si>
    <t>エ 養育両立支援休暇</t>
  </si>
  <si>
    <t>オ 短時間勤務制度</t>
  </si>
  <si>
    <t>カ 有給での子の看護等休暇</t>
  </si>
  <si>
    <t>キ 育児サービス費用助成</t>
  </si>
  <si>
    <t>ク 業務代替手当制度</t>
  </si>
  <si>
    <t>3項目以上で達成</t>
  </si>
  <si>
    <t>3項目以上で○</t>
  </si>
  <si>
    <t>第４号　仕事と育児の両立支援措置の利用</t>
  </si>
  <si>
    <t>利用実績の有無(○/空)</t>
  </si>
  <si>
    <t>1項目以上で達成</t>
  </si>
  <si>
    <t>1項目以上で○</t>
  </si>
  <si>
    <t>ア 階層別/役割別の研修</t>
  </si>
  <si>
    <t>実施(○/空)</t>
  </si>
  <si>
    <t>イ 自己研鑽支援制度</t>
  </si>
  <si>
    <t>実施(○/空) 下記いずれかを整備</t>
  </si>
  <si>
    <t>イ(ア) 有給での特別休暇</t>
  </si>
  <si>
    <t>整備(○/空)</t>
  </si>
  <si>
    <t>イ(イ) 勤務時間とする扱い</t>
  </si>
  <si>
    <t>イ(ウ) 助成金</t>
  </si>
  <si>
    <t>イ(エ) 報奨金</t>
  </si>
  <si>
    <t>イ(オ) その他の支援制度</t>
  </si>
  <si>
    <t>イ(オ) その他の支援制度の内容</t>
  </si>
  <si>
    <t>自由記述</t>
  </si>
  <si>
    <t>ウ 従業員満足度アンケート</t>
  </si>
  <si>
    <t>エ 人事評価制度</t>
  </si>
  <si>
    <t>オ 副業/兼業</t>
  </si>
  <si>
    <t>採用した新規学卒者数(X年度)</t>
  </si>
  <si>
    <t>離職者数(X年度)</t>
  </si>
  <si>
    <t>採用した新規学卒者数(X-1年度)</t>
  </si>
  <si>
    <t>離職者数(X-1年度)</t>
  </si>
  <si>
    <t>採用した新規学卒者数(X-2年度)</t>
  </si>
  <si>
    <t>離職者数(X-2年度)</t>
  </si>
  <si>
    <t>3年合計 採用した新規学卒者数</t>
  </si>
  <si>
    <t>3年合計 離職者数</t>
  </si>
  <si>
    <t>離職率(%)</t>
  </si>
  <si>
    <t>20%以下で達成</t>
  </si>
  <si>
    <t>1月の時間外労働(h)</t>
  </si>
  <si>
    <t>直近事業年度・全フルタイム労働者の合計時間/人数</t>
  </si>
  <si>
    <t>2月の時間外労働(h)</t>
  </si>
  <si>
    <t>3月の時間外労働(h)</t>
  </si>
  <si>
    <t>4月の時間外労働(h)</t>
  </si>
  <si>
    <t>5月の時間外労働(h)</t>
  </si>
  <si>
    <t>6月の時間外労働(h)</t>
  </si>
  <si>
    <t>7月の時間外労働(h)</t>
  </si>
  <si>
    <t>8月の時間外労働(h)</t>
  </si>
  <si>
    <t>9月の時間外労働(h)</t>
  </si>
  <si>
    <t>10月の時間外労働(h)</t>
  </si>
  <si>
    <t>11月の時間外労働(h)</t>
  </si>
  <si>
    <t>12月の時間外労働(h)</t>
  </si>
  <si>
    <t>各月平均30h未満で○</t>
  </si>
  <si>
    <t>ア 年間休日(日)</t>
  </si>
  <si>
    <t>110日以上で達成</t>
  </si>
  <si>
    <t>ア 達成判定</t>
  </si>
  <si>
    <t>イ 有給休暇取得率(%)</t>
  </si>
  <si>
    <t>70%以上で達成</t>
  </si>
  <si>
    <t>イ 達成判定</t>
  </si>
  <si>
    <t>ウ 有給休暇平均取得日数(日)</t>
  </si>
  <si>
    <t>10日以上で達成</t>
  </si>
  <si>
    <t>ウ 達成判定</t>
  </si>
  <si>
    <t>達成判定（号全体）</t>
  </si>
  <si>
    <t>ア・イ・ウのいずれか1項目以上で○</t>
  </si>
  <si>
    <t>ア 女性応募者数(X年度)</t>
  </si>
  <si>
    <t>ア 女性採用者数(X年度)</t>
  </si>
  <si>
    <t>ア 女性応募者数(X-1年度)</t>
  </si>
  <si>
    <t>ア 女性採用者数(X-1年度)</t>
  </si>
  <si>
    <t>ア 女性応募者数(X-2年度)</t>
  </si>
  <si>
    <t>ア 女性採用者数(X-2年度)</t>
  </si>
  <si>
    <t>ア 男性応募者数(X年度)</t>
  </si>
  <si>
    <t>ア 男性採用者数(X年度)</t>
  </si>
  <si>
    <t>ア 男性応募者数(X-1年度)</t>
  </si>
  <si>
    <t>ア 男性採用者数(X-1年度)</t>
  </si>
  <si>
    <t>ア 男性応募者数(X-2年度)</t>
  </si>
  <si>
    <t>ア 男性採用者数(X-2年度)</t>
  </si>
  <si>
    <t>ア 女性平均競争倍率(A)</t>
  </si>
  <si>
    <t>ア (A)*0.8</t>
  </si>
  <si>
    <t>ア 男性平均競争倍率(B)</t>
  </si>
  <si>
    <t>(A)*0.8＜(B)で○</t>
  </si>
  <si>
    <t>イ 正社員のうち女性労働者数</t>
  </si>
  <si>
    <t>直近事業年度末時点</t>
  </si>
  <si>
    <t>イ 正社員のうち男性労働者数</t>
  </si>
  <si>
    <t>イ 正社員合計</t>
  </si>
  <si>
    <t>イ 女性労働者割合(A%)</t>
  </si>
  <si>
    <t>イ 産業平均値(B%)</t>
  </si>
  <si>
    <t>業種から自動取得</t>
  </si>
  <si>
    <t>(A)≧(B)で○ ※(B)が4割を超える場合は4割以上で○</t>
  </si>
  <si>
    <t>ア・イのいずれか1項目以上で○</t>
  </si>
  <si>
    <t>ア 女性の平均継続勤務年数(A)</t>
  </si>
  <si>
    <t>ア 男性の平均継続勤務年数(B)</t>
  </si>
  <si>
    <t>ア (A)/(B)</t>
  </si>
  <si>
    <t>0.7以上で○</t>
  </si>
  <si>
    <t>イ 女性採用者数(X-9年度)</t>
  </si>
  <si>
    <t>イ 女性現在雇用数(X-9年度)</t>
  </si>
  <si>
    <t>イ 女性採用者数(X-10年度)</t>
  </si>
  <si>
    <t>イ 女性現在雇用数(X-10年度)</t>
  </si>
  <si>
    <t>イ 女性採用者数(X-11年度)</t>
  </si>
  <si>
    <t>イ 女性現在雇用数(X-11年度)</t>
  </si>
  <si>
    <t>イ 男性採用者数(X-9年度)</t>
  </si>
  <si>
    <t>イ 男性現在雇用数(X-9年度)</t>
  </si>
  <si>
    <t>イ 男性採用者数(X-10年度)</t>
  </si>
  <si>
    <t>イ 男性現在雇用数(X-10年度)</t>
  </si>
  <si>
    <t>イ 男性採用者数(X-11年度)</t>
  </si>
  <si>
    <t>イ 男性現在雇用数(X-11年度)</t>
  </si>
  <si>
    <t>イ 女性継続雇用割合(A)</t>
  </si>
  <si>
    <t>イ 男性継続雇用割合(B)</t>
  </si>
  <si>
    <t>イ (A)/(B)</t>
  </si>
  <si>
    <t>0.8以上で○</t>
  </si>
  <si>
    <t>ウ 女性の平均継続勤務年数(A)</t>
  </si>
  <si>
    <t>直近事業年度末時点 ※ア/イ算出不可時</t>
  </si>
  <si>
    <t>ウ 産業平均値(B)</t>
  </si>
  <si>
    <t>(A)≧(B)で○</t>
  </si>
  <si>
    <t>ア 女性管理職者数</t>
  </si>
  <si>
    <t>ア 管理職者数</t>
  </si>
  <si>
    <t>ア 女性管理職割合(A%)</t>
  </si>
  <si>
    <t>ア 産業平均値(B%)</t>
  </si>
  <si>
    <t>イ 女性昇進者数(X年度)</t>
  </si>
  <si>
    <t>一つ下の職階→課長級</t>
  </si>
  <si>
    <t>イ 女性下位職階人数(X年度)</t>
  </si>
  <si>
    <t>イ 女性昇進者数(X-1年度)</t>
  </si>
  <si>
    <t>イ 女性下位職階人数(X-1年度)</t>
  </si>
  <si>
    <t>イ 女性昇進者数(X-2年度)</t>
  </si>
  <si>
    <t>イ 女性下位職階人数(X-2年度)</t>
  </si>
  <si>
    <t>イ 男性昇進者数(X年度)</t>
  </si>
  <si>
    <t>イ 男性下位職階人数(X年度)</t>
  </si>
  <si>
    <t>イ 男性昇進者数(X-1年度)</t>
  </si>
  <si>
    <t>イ 男性下位職階人数(X-1年度)</t>
  </si>
  <si>
    <t>イ 男性昇進者数(X-2年度)</t>
  </si>
  <si>
    <t>イ 男性下位職階人数(X-2年度)</t>
  </si>
  <si>
    <t>イ 女性平均昇進割合(A)</t>
  </si>
  <si>
    <t>イ 男性平均昇進割合(B)</t>
  </si>
  <si>
    <t>ア 多様なキャリアコースの整備</t>
  </si>
  <si>
    <t>実施(○/空) 下記いずれか</t>
  </si>
  <si>
    <t>ア(ア) 非正規→正社員転換</t>
  </si>
  <si>
    <t>実績(○/空)</t>
  </si>
  <si>
    <t>ア(イ) 雇用管理区分間の転換</t>
  </si>
  <si>
    <t>ア(ウ) 離職女性の再雇用</t>
  </si>
  <si>
    <t>イ 女性特有健康課題支援制度</t>
  </si>
  <si>
    <t>イ(ア) 健診受診の就業認定/特別休暇</t>
  </si>
  <si>
    <t>イ(イ) 生理休暇の有給化</t>
  </si>
  <si>
    <t>イ(ウ) 健康づくり部署/PT設置</t>
  </si>
  <si>
    <t>イ(エ) 相談窓口の設置</t>
  </si>
  <si>
    <t>イ(オ) 健康管理支援アプリ等</t>
  </si>
  <si>
    <t>イ(カ) その他の支援制度</t>
  </si>
  <si>
    <t>イ(カ) その他の支援制度の内容</t>
  </si>
  <si>
    <t>ウ 家事代行サービス費用補助</t>
  </si>
  <si>
    <t>いずれか1項目以上で○</t>
  </si>
  <si>
    <t>第１３号　一般事業主行動計画の策定(次世代育成支援対策推進法)</t>
  </si>
  <si>
    <t>常時雇用100人以下のみ</t>
  </si>
  <si>
    <t>第１４号　一般事業主行動計画の策定(女性活躍推進法)</t>
  </si>
  <si>
    <t>第９号イ関係</t>
  </si>
  <si>
    <t>女性の職業生活における活躍の推進に関する法律に基づく認定制度に係る基準における平均値について</t>
  </si>
  <si>
    <t>（令和８年６月24日雇均発0624第２号　厚生労働省雇用環境・均等局長通知）</t>
  </si>
  <si>
    <t>別表１「産業ごとの通常の労働者に占める女性労働者の割合の平均値」より</t>
  </si>
  <si>
    <t>※適用期間：令和８年７月１日～令和９年６月30日</t>
  </si>
  <si>
    <t>産業分類</t>
  </si>
  <si>
    <t>産業平均値</t>
  </si>
  <si>
    <t>産業計</t>
  </si>
  <si>
    <t>Ａ農業・林業</t>
  </si>
  <si>
    <t>Ｂ漁業</t>
  </si>
  <si>
    <t>Ｃ鉱業、採石業、砂利採取業</t>
  </si>
  <si>
    <t>Ｄ建設業</t>
  </si>
  <si>
    <t>Ｅ製造業</t>
  </si>
  <si>
    <t>Ｆ電気・ガス・熱供給・水道業</t>
  </si>
  <si>
    <t>Ｇ情報通信業</t>
  </si>
  <si>
    <t>Ｈ運輸業、郵便業</t>
  </si>
  <si>
    <t>Ｉ卸売業、小売業</t>
  </si>
  <si>
    <t>Ｊ金融業、保険業</t>
  </si>
  <si>
    <t>Ｋ不動産業、物品賃貸業</t>
  </si>
  <si>
    <t>Ｌ学術研究、専門・技術サービス業</t>
  </si>
  <si>
    <t>Ｍ宿泊業、飲食サービス業</t>
  </si>
  <si>
    <t>Ｎ生活関連サービス業、娯楽業</t>
  </si>
  <si>
    <t>Ｏ教育、学習支援業</t>
  </si>
  <si>
    <t>Ｐ医療、福祉</t>
  </si>
  <si>
    <t>Ｑ複合サービス業</t>
  </si>
  <si>
    <t>Ｒサービス業（他に分類されないもの）</t>
  </si>
  <si>
    <t>Ｓ公務（他に分類されるものを除く）</t>
  </si>
  <si>
    <t>Ｔその他</t>
  </si>
  <si>
    <t>※Ａ、Ｂ、Ｓ、Ｔについては「産業計」の数値を用いている</t>
  </si>
  <si>
    <t>第10号ウ関係</t>
  </si>
  <si>
    <t>別表３「産業ごとの女性の通常の労働者の平均継続勤続年数の平均値」より</t>
  </si>
  <si>
    <t>Ｅー１食料品製造業</t>
  </si>
  <si>
    <t>Ｅー２飲料・たばこ・飼料製造業</t>
  </si>
  <si>
    <t>Ｅー３繊維工業</t>
  </si>
  <si>
    <t>Ｅー４木材・木製品製造業（家具を除く）</t>
  </si>
  <si>
    <t>Ｅー５家具・装備品製造業</t>
  </si>
  <si>
    <t>Ｅー６パルプ・紙・紙加工品製造業</t>
  </si>
  <si>
    <t>Ｅー７印刷・同関連業</t>
  </si>
  <si>
    <t>Ｅー８化学工業</t>
  </si>
  <si>
    <t>Ｅー９石油製品・石炭製品製造業</t>
  </si>
  <si>
    <t>Ｅー10プラスチック製品製造業</t>
  </si>
  <si>
    <t>Ｅー11ゴム製品製造業</t>
  </si>
  <si>
    <t>Ｅー12鉄鋼業</t>
  </si>
  <si>
    <t>Ｅー13非鉄金属製造業</t>
  </si>
  <si>
    <t>Ｅー14金属製品製造業</t>
  </si>
  <si>
    <t>Ｅー15はん用機械器具製造業</t>
  </si>
  <si>
    <t>Ｅー16生産用機械器具製造業</t>
  </si>
  <si>
    <t>Ｅー17業務用機械器具製造業</t>
  </si>
  <si>
    <t>Ｅー18電子部品・デバイス・電子回路製造業</t>
  </si>
  <si>
    <t>Ｅー19電気機械器具製造業</t>
  </si>
  <si>
    <t>Ｅー20情報通信機械器具製造業</t>
  </si>
  <si>
    <t>Ｅー21輸送用機械器具製造業</t>
  </si>
  <si>
    <t>Ｅー22その他の製造業</t>
  </si>
  <si>
    <t>第11号ア関係</t>
  </si>
  <si>
    <t>別表４「産業ごとの管理職に占める女性労働者の割合の平均値」より</t>
  </si>
  <si>
    <t>・①～⑤のすべてに○を入力してください（すべてに該当する必要があります）。該当しない事項がある場合は、新潟県女性財団までご連絡ください。
・②について、認定基準のうち、該当するものを選択する項目については、該当するものが一つもない場合、結果として空欄となる場合があります。この場合も、②に○を入力して差し支えありません。
・ゴールド認定以外を希望する場合は、確認事項の「イ」ではなく「ア」に入力してください。</t>
    <phoneticPr fontId="1"/>
  </si>
  <si>
    <t>・①～③のすべてに○を入力してください（すべてに該当する必要があります）。該当しない事項がある場合は、新潟県女性財団までご連絡ください。
・ゴールド認定を希望する場合は、確認事項の「ア」ではなく「イ」に入力してください。</t>
    <phoneticPr fontId="1"/>
  </si>
  <si>
    <t>・「出産した女性労働者数」は出産日が属する事業年度に、「育児休業等を取得した女性労働者数」は育児休業等を開始した日が属する事業年度に計上してください。
・育児休業等の期間が複数の事業年度にわたる場合は、いずれか1つの事業年度に計上して差し支えありません。
・出産日と育児休業等開始日の属する事業年度が異なる場合でも、同じ事業年度に計上する必要はありません。
・申請日時点で退職している者は人数に含めないでください。
・育休と出生時育休（産後パパ育休）の両方を利用した場合や、育休を分割取得した場合でも、同一の子についての利用であれば1人とカウントしてください。
・ゴールド認定を希望する場合は、該当者がいない場合、「0」と入力してください。</t>
    <phoneticPr fontId="1"/>
  </si>
  <si>
    <t>（エ）相談窓口の設置</t>
    <phoneticPr fontId="1"/>
  </si>
  <si>
    <t>第３号・第４号　仕事と育児の両立支援措置の導入及び利用</t>
    <phoneticPr fontId="1"/>
  </si>
  <si>
    <t>※第４号、第５号及び第12号については、１項目に該当すれば基準を満たしますが、複数の項目に○を付けた場合は、○を付けた項目すべてについて、確認書類の提出が必要です。</t>
    <phoneticPr fontId="1"/>
  </si>
  <si>
    <t>例）利用決定通知書、勤務簿、賃金台帳 等（マスキング可）
※１項目に該当すれば基準を満たしますが、複数の項目に○を付けた場合は、○を付けた項目すべてについて、確認書類を提出してください。</t>
    <phoneticPr fontId="1"/>
  </si>
  <si>
    <t>例）ア:研修計画・実施通知書／イ:就業規則・案内文書／ウ:実施通知書／エ:就業規則・実施通知書／オ:就業規則・労働協約
※１項目に該当すれば基準を満たしますが、複数の項目に○を付けた場合は、○を付けた項目すべてについて、確認書類を提出してください。</t>
    <phoneticPr fontId="1"/>
  </si>
  <si>
    <t>例）ア:雇用契約書／イ:就業規則・案内文書／ウ:案内文書 等（マスキング可）
※１項目に該当すれば基準を満たしますが、複数の項目に○を付けた場合は、○を付けた項目すべてについて、確認書類を提出してください。</t>
    <phoneticPr fontId="1"/>
  </si>
  <si>
    <t>＜その他の支援制度の内容＞</t>
    <phoneticPr fontId="1"/>
  </si>
  <si>
    <t>nintei-jimukyoku@npwf.jp</t>
    <phoneticPr fontId="1"/>
  </si>
  <si>
    <t>第８号</t>
    <phoneticPr fontId="1"/>
  </si>
  <si>
    <t>第９号</t>
    <phoneticPr fontId="1"/>
  </si>
  <si>
    <t>第１０号</t>
    <phoneticPr fontId="1"/>
  </si>
  <si>
    <t>第１１号</t>
    <phoneticPr fontId="1"/>
  </si>
  <si>
    <t>〈Ni-ful認定事務局／県事業受託団体〉
　公益財団法人　新潟県女性財団
　〒950-0994　新潟市中央区上所2丁目2番2号
　新潟ユニゾンプラザ2階／新潟県女性センター
　TEL：025-285-6610
　▼申請先メールアドレス</t>
    <phoneticPr fontId="1"/>
  </si>
  <si>
    <t>集計・プルダウン用（入力不要）</t>
    <phoneticPr fontId="1"/>
  </si>
  <si>
    <t>新潟県多様で柔軟な働き方・女性活躍実践企業認定申請書</t>
    <phoneticPr fontId="1"/>
  </si>
  <si>
    <t>・「企業情報」の欄については、申請日時点の状況を入力してください。
・「常時雇用する労働者」とは、雇用契約の形態を問わず、①「期間の定めなく雇用されている者」または②「一定の期間を定めて雇用されている者であって、過去１年以上の期間について引き続き雇用されている者か、雇入れの時から１年以上引き続き雇用されると見込まれる者」を指します。
・「正社員」とは、直接雇用であり、期間の定めがなく、社内の他の雇用形態の労働者（役員を除く）に比べて高い責任を負いながら業務に従事する労働者を指します。「短時間正社員」も含みます。
・「パートタイマー」「契約社員」「期間雇用者」は正社員には含みませんが、①②に該当する場合は常時雇用する労働者（非正社員）に含めます。</t>
    <phoneticPr fontId="1"/>
  </si>
  <si>
    <t>・「新規学卒者等」には、新卒者のほか、新卒者と同じ採用枠で採用した既卒者（新卒者と同等の処遇を行う労働者）も含まれます。
・中途採用枠で採用した中途採用者は含みません。
・直近3事業年度に正社員として採用した新規学卒者等のうち、申請日時点で離職している者の数を入力してください。
・死亡や在籍出向等により雇用保険被保険者資格を喪失している場合は、離職した者の数に含めません。
・ゴールド認定を希望する場合は、該当者がいない場合、「0」と入力してください。</t>
    <phoneticPr fontId="1"/>
  </si>
  <si>
    <t>・ア～オの両立支援措置は、3歳から小学校就学前の子を養育する労働者に対する措置であることを要します（全社員対象でも可）。
・イのテレワークは、月に10日以上利用できるものが該当します。
・カは、年次有給休暇とは別に「有給での」子の看護等休暇を導入している場合に該当します。
【第3号】仕事と育児の両立支援措置の導入
・申請日時点における導入状況をもとに入力してください。
・ア～オは、育児・介護休業法第23条の3第1項に定める「3歳から小学校就学の始期に達するまでの子を養育する労働者等に関する措置（柔軟な働き方を実現するための措置）」に対応し、事業主には2項目以上の措置を講じる義務があります。ゴールド認定では認定基準を満たすかどうかに関わらず、本項目の記載が必要ですが、ア～オの○が2項目未満の場合は、措置の導入状況を改めてご確認ください。
【第4号】仕事と育児の両立支援措置の利用
・直近事業年度において、同一の両立支援措置に男女それぞれ1名以上の利用実績がある場合に○を入力してください。
・第4号は、1項目に該当すれば基準を満たしますが、複数の項目に○を付けた場合は、○を付けた項目すべてについて、男性労働者・女性労働者それぞれ1名以上の利用実績が確認できる書類をご提出ください。</t>
    <phoneticPr fontId="1"/>
  </si>
  <si>
    <t>・イ（ウ）の「助成金」は、従業員の資格取得や学びなおし等の費用の一部または全部を会社として助成（負担）している場合が該当します。
・イ（エ）の「報奨金」には、資格取得の際に支給される一時金のほか、資格手当など月額で支給される手当も含まれます。
・オの「副業または兼業」は、従業員が勤務時間外において他の会社等の業務に従事することができる旨の規定を就業規則または労働協約等に明記し、かつ申請手続や判断基準などの運用ルールが整備されていることを要します。
・第5号は、1項目に該当すれば基準を満たしますが、複数の項目に○を付けた場合は、○を付けた項目すべてについて、取組の実施が確認できる書類をご提出ください。</t>
    <phoneticPr fontId="1"/>
  </si>
  <si>
    <t>・アの「多様なキャリアコースの整備」は、直近事業年度における実績を有することが必要です。
・イ（ア）は、婦人科などの健診・検診の受診に要する時間を就業時間として扱っている場合や、婦人科などの健診・検診の受診を目的とした有給の特別休暇制度を整備している場合に該当します（一般健康診断のみの場合は対象外）。
・イ（エ）は、女性特有の健康課題を抱える社員が相談できる体制を構築している場合に該当します（例：女性の産業医・カウンセラー配置）。
・第12号は、1項目に該当すれば基準を満たしますが、複数の項目に○を付けた場合は、○を付けた項目すべてについて、取組の実施が確認できる書類をご提出ください。</t>
    <phoneticPr fontId="1"/>
  </si>
  <si>
    <t>・「配偶者が出産した男性労働者数」は出産日が属する事業年度に、「育児休業等を取得した男性労働者数」は育児休業等を開始した日が属する事業年度に計上してください。
・育児休業等の期間が複数の事業年度にわたる場合は、いずれか1つの事業年度に計上して差し支えありません。
・出産日と育児休業等開始日の属する事業年度が異なる場合でも、同じ事業年度に計上する必要はありません。
・申請日時点で退職している者は人数に含めないでください。
・育休と出生時育休（産後パパ育休）の両方を利用した場合や、育休を分割取得した場合でも、同一の子についての利用であれば1人とカウントしてください。
・ゴールド認定を希望する場合は、該当者がいない場合、「0」と入力してください。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</si>
</sst>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General\%"/>
    <numFmt numFmtId="178" formatCode="0.0&quot;年&quot;"/>
    <numFmt numFmtId="179" formatCode="General&quot;年&quot;"/>
    <numFmt numFmtId="180" formatCode="0.0"/>
    <numFmt numFmtId="181" formatCode="0_);[Red]\(0\)"/>
    <numFmt numFmtId="182" formatCode="0.0_);[Red]\(0.0\)"/>
    <numFmt numFmtId="183" formatCode="yyyy/mm/dd"/>
    <numFmt numFmtId="184" formatCode="[$]ggge&quot;年&quot;m&quot;月&quot;d&quot;日&quot;;@"/>
    <numFmt numFmtId="185" formatCode="0.0&quot;%&quot;"/>
    <numFmt numFmtId="186" formatCode="General&quot;人&quot;"/>
    <numFmt numFmtId="187" formatCode="0&quot;人&quot;"/>
  </numFmts>
  <fonts count="5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BIZ UDゴシック"/>
      <family val="3"/>
      <charset val="128"/>
    </font>
    <font>
      <b/>
      <sz val="12"/>
      <color rgb="FFFF0000"/>
      <name val="BIZ UDゴシック"/>
      <family val="3"/>
      <charset val="128"/>
    </font>
    <font>
      <b/>
      <sz val="11"/>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z val="9"/>
      <name val="BIZ UDゴシック"/>
      <family val="3"/>
      <charset val="128"/>
    </font>
    <font>
      <b/>
      <sz val="10"/>
      <name val="BIZ UDゴシック"/>
      <family val="3"/>
      <charset val="128"/>
    </font>
    <font>
      <b/>
      <u/>
      <sz val="10"/>
      <name val="BIZ UDゴシック"/>
      <family val="3"/>
      <charset val="128"/>
    </font>
    <font>
      <sz val="8"/>
      <name val="BIZ UDゴシック"/>
      <family val="3"/>
      <charset val="128"/>
    </font>
    <font>
      <b/>
      <sz val="14"/>
      <color theme="1"/>
      <name val="BIZ UDゴシック"/>
      <family val="3"/>
      <charset val="128"/>
    </font>
    <font>
      <sz val="12"/>
      <color theme="1"/>
      <name val="BIZ UDゴシック"/>
      <family val="3"/>
      <charset val="128"/>
    </font>
    <font>
      <b/>
      <sz val="12"/>
      <color theme="1"/>
      <name val="BIZ UDゴシック"/>
      <family val="3"/>
      <charset val="128"/>
    </font>
    <font>
      <sz val="10"/>
      <color theme="1"/>
      <name val="BIZ UDゴシック"/>
      <family val="3"/>
      <charset val="128"/>
    </font>
    <font>
      <b/>
      <sz val="11"/>
      <color theme="1"/>
      <name val="BIZ UDゴシック"/>
      <family val="3"/>
      <charset val="128"/>
    </font>
    <font>
      <sz val="11"/>
      <color rgb="FFFF0000"/>
      <name val="BIZ UDゴシック"/>
      <family val="3"/>
      <charset val="128"/>
    </font>
    <font>
      <sz val="8"/>
      <color theme="1"/>
      <name val="BIZ UDゴシック"/>
      <family val="2"/>
      <charset val="128"/>
    </font>
    <font>
      <b/>
      <sz val="11"/>
      <color rgb="FFFF0000"/>
      <name val="BIZ UDゴシック"/>
      <family val="3"/>
      <charset val="128"/>
    </font>
    <font>
      <b/>
      <sz val="12"/>
      <name val="BIZ UDゴシック"/>
      <family val="3"/>
      <charset val="128"/>
    </font>
    <font>
      <sz val="12"/>
      <name val="BIZ UDゴシック"/>
      <family val="3"/>
      <charset val="128"/>
    </font>
    <font>
      <sz val="11"/>
      <color rgb="FF000000"/>
      <name val="BIZ UDゴシック"/>
      <family val="3"/>
      <charset val="128"/>
    </font>
    <font>
      <b/>
      <sz val="14"/>
      <name val="BIZ UDゴシック"/>
      <family val="3"/>
      <charset val="128"/>
    </font>
    <font>
      <sz val="10"/>
      <color rgb="FF000000"/>
      <name val="BIZ UDゴシック"/>
      <family val="3"/>
      <charset val="128"/>
    </font>
    <font>
      <b/>
      <sz val="12"/>
      <color rgb="FFFFFFFF"/>
      <name val="BIZ UDゴシック"/>
      <family val="3"/>
      <charset val="128"/>
    </font>
    <font>
      <b/>
      <sz val="11"/>
      <color rgb="FF4E2655"/>
      <name val="BIZ UDゴシック"/>
      <family val="3"/>
      <charset val="128"/>
    </font>
    <font>
      <sz val="11"/>
      <color theme="1"/>
      <name val="BIZ UDゴシック"/>
      <family val="2"/>
      <charset val="128"/>
    </font>
    <font>
      <sz val="14"/>
      <name val="BIZ UDゴシック"/>
      <family val="3"/>
      <charset val="128"/>
    </font>
    <font>
      <b/>
      <sz val="10"/>
      <color rgb="FFFF0000"/>
      <name val="BIZ UDゴシック"/>
      <family val="3"/>
      <charset val="128"/>
    </font>
    <font>
      <b/>
      <sz val="10"/>
      <color rgb="FF000000"/>
      <name val="BIZ UDゴシック"/>
      <family val="3"/>
      <charset val="128"/>
    </font>
    <font>
      <b/>
      <sz val="11"/>
      <color rgb="FF000000"/>
      <name val="BIZ UDゴシック"/>
      <family val="3"/>
      <charset val="128"/>
    </font>
    <font>
      <b/>
      <sz val="12"/>
      <color rgb="FF000000"/>
      <name val="BIZ UDゴシック"/>
      <family val="3"/>
      <charset val="128"/>
    </font>
    <font>
      <b/>
      <sz val="12"/>
      <color rgb="FF4E2655"/>
      <name val="BIZ UDゴシック"/>
      <family val="3"/>
      <charset val="128"/>
    </font>
    <font>
      <b/>
      <sz val="10"/>
      <name val="BIZ UDゴシック"/>
      <family val="3"/>
      <charset val="128"/>
    </font>
    <font>
      <sz val="10"/>
      <name val="BIZ UDゴシック"/>
      <family val="3"/>
      <charset val="128"/>
    </font>
    <font>
      <sz val="9"/>
      <color rgb="FF000000"/>
      <name val="BIZ UDゴシック"/>
      <family val="3"/>
      <charset val="128"/>
    </font>
    <font>
      <b/>
      <sz val="10"/>
      <color rgb="FF000000"/>
      <name val="BIZ UDゴシック"/>
      <family val="3"/>
      <charset val="128"/>
    </font>
    <font>
      <b/>
      <sz val="11"/>
      <color rgb="FFFFFFFF"/>
      <name val="BIZ UDゴシック"/>
      <family val="3"/>
      <charset val="128"/>
    </font>
    <font>
      <sz val="9"/>
      <color rgb="FF000000"/>
      <name val="BIZ UDゴシック"/>
      <family val="3"/>
      <charset val="128"/>
    </font>
    <font>
      <sz val="11"/>
      <color rgb="FF000000"/>
      <name val="BIZ UDゴシック"/>
      <family val="3"/>
      <charset val="128"/>
    </font>
    <font>
      <sz val="11"/>
      <color theme="1"/>
      <name val="ＭＳ Ｐゴシック"/>
      <family val="2"/>
      <charset val="128"/>
      <scheme val="minor"/>
    </font>
    <font>
      <b/>
      <sz val="10"/>
      <color rgb="FFFF0000"/>
      <name val="BIZ UDゴシック"/>
      <family val="3"/>
      <charset val="128"/>
    </font>
    <font>
      <sz val="12"/>
      <color theme="1"/>
      <name val="BIZ UDゴシック"/>
      <family val="3"/>
      <charset val="128"/>
    </font>
    <font>
      <b/>
      <sz val="16"/>
      <color rgb="FFFFFFFF"/>
      <name val="BIZ UDゴシック"/>
      <family val="3"/>
      <charset val="128"/>
    </font>
    <font>
      <b/>
      <sz val="12"/>
      <color rgb="FFFFFFFF"/>
      <name val="BIZ UDゴシック"/>
      <family val="3"/>
      <charset val="128"/>
    </font>
    <font>
      <b/>
      <sz val="11"/>
      <color rgb="FF000000"/>
      <name val="BIZ UDゴシック"/>
      <family val="3"/>
      <charset val="128"/>
    </font>
    <font>
      <sz val="11"/>
      <color theme="1"/>
      <name val="BIZ UDゴシック"/>
      <family val="3"/>
      <charset val="128"/>
    </font>
    <font>
      <b/>
      <sz val="12"/>
      <color rgb="FF4E2655"/>
      <name val="BIZ UDゴシック"/>
      <family val="3"/>
      <charset val="128"/>
    </font>
    <font>
      <b/>
      <sz val="10"/>
      <color rgb="FF4E2655"/>
      <name val="BIZ UDゴシック"/>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rgb="FFF0DFEA"/>
        <bgColor rgb="FFF0DFEA"/>
      </patternFill>
    </fill>
    <fill>
      <patternFill patternType="solid">
        <fgColor rgb="FFFFFF00"/>
        <bgColor rgb="FFFFFF00"/>
      </patternFill>
    </fill>
    <fill>
      <patternFill patternType="solid">
        <fgColor rgb="FFD9D9D9"/>
        <bgColor rgb="FFD9D9D9"/>
      </patternFill>
    </fill>
    <fill>
      <patternFill patternType="solid">
        <fgColor rgb="FFD9D9D9"/>
        <bgColor rgb="FFDCE6F1"/>
      </patternFill>
    </fill>
    <fill>
      <patternFill patternType="solid">
        <fgColor rgb="FFF0DFEA"/>
      </patternFill>
    </fill>
    <fill>
      <patternFill patternType="solid">
        <fgColor rgb="FFA657B4"/>
      </patternFill>
    </fill>
    <fill>
      <patternFill patternType="solid">
        <fgColor rgb="FFF2F2F2"/>
        <bgColor rgb="FFE8F0F8"/>
      </patternFill>
    </fill>
    <fill>
      <patternFill patternType="solid">
        <fgColor rgb="FFF2F2F2"/>
        <bgColor rgb="FFF2F2F2"/>
      </patternFill>
    </fill>
    <fill>
      <patternFill patternType="solid">
        <fgColor rgb="FFA657B4"/>
        <bgColor rgb="FF808080"/>
      </patternFill>
    </fill>
    <fill>
      <patternFill patternType="solid">
        <fgColor rgb="FFA657B4"/>
        <bgColor rgb="FFA657B4"/>
      </patternFill>
    </fill>
    <fill>
      <patternFill patternType="solid">
        <fgColor rgb="FFF0DFEA"/>
        <bgColor rgb="FFF0DFEA"/>
      </patternFill>
    </fill>
    <fill>
      <patternFill patternType="solid">
        <fgColor rgb="FFF0DFEA"/>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4E2655"/>
      </left>
      <right style="medium">
        <color rgb="FF4E2655"/>
      </right>
      <top style="medium">
        <color rgb="FF4E2655"/>
      </top>
      <bottom/>
      <diagonal/>
    </border>
    <border>
      <left/>
      <right/>
      <top style="medium">
        <color rgb="FF4E2655"/>
      </top>
      <bottom/>
      <diagonal/>
    </border>
    <border>
      <left/>
      <right style="medium">
        <color rgb="FF4E2655"/>
      </right>
      <top style="medium">
        <color rgb="FF4E2655"/>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4E2655"/>
      </left>
      <right style="medium">
        <color rgb="FF4E2655"/>
      </right>
      <top/>
      <bottom style="medium">
        <color rgb="FF4E2655"/>
      </bottom>
      <diagonal/>
    </border>
    <border>
      <left/>
      <right style="medium">
        <color rgb="FF4E2655"/>
      </right>
      <top/>
      <bottom/>
      <diagonal/>
    </border>
    <border>
      <left style="medium">
        <color rgb="FF4E2655"/>
      </left>
      <right/>
      <top/>
      <bottom/>
      <diagonal/>
    </border>
    <border>
      <left style="medium">
        <color rgb="FF4E2655"/>
      </left>
      <right/>
      <top/>
      <bottom style="medium">
        <color rgb="FF4E2655"/>
      </bottom>
      <diagonal/>
    </border>
    <border>
      <left/>
      <right/>
      <top/>
      <bottom style="medium">
        <color rgb="FF4E2655"/>
      </bottom>
      <diagonal/>
    </border>
    <border>
      <left/>
      <right style="medium">
        <color rgb="FF4E2655"/>
      </right>
      <top/>
      <bottom style="medium">
        <color rgb="FF4E2655"/>
      </bottom>
      <diagonal/>
    </border>
    <border>
      <left style="medium">
        <color rgb="FF4E2655"/>
      </left>
      <right style="medium">
        <color rgb="FF4E2655"/>
      </right>
      <top style="medium">
        <color rgb="FF4E2655"/>
      </top>
      <bottom style="medium">
        <color rgb="FF4E2655"/>
      </bottom>
      <diagonal/>
    </border>
    <border diagonalUp="1">
      <left style="thin">
        <color auto="1"/>
      </left>
      <right style="thin">
        <color auto="1"/>
      </right>
      <top style="thin">
        <color auto="1"/>
      </top>
      <bottom style="thin">
        <color auto="1"/>
      </bottom>
      <diagonal style="thin">
        <color auto="1"/>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style="thin">
        <color auto="1"/>
      </right>
      <top style="dotted">
        <color auto="1"/>
      </top>
      <bottom style="thin">
        <color auto="1"/>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right/>
      <top style="medium">
        <color rgb="FF4E2655"/>
      </top>
      <bottom style="medium">
        <color rgb="FF4E2655"/>
      </bottom>
      <diagonal/>
    </border>
    <border>
      <left/>
      <right style="medium">
        <color rgb="FF4E2655"/>
      </right>
      <top style="medium">
        <color rgb="FF4E2655"/>
      </top>
      <bottom style="medium">
        <color rgb="FF4E2655"/>
      </bottom>
      <diagonal/>
    </border>
    <border>
      <left style="thin">
        <color rgb="FFC8C8C8"/>
      </left>
      <right style="thin">
        <color rgb="FFC8C8C8"/>
      </right>
      <top style="thin">
        <color rgb="FFC8C8C8"/>
      </top>
      <bottom style="thin">
        <color rgb="FFC8C8C8"/>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rgb="FF000000"/>
      </left>
      <right/>
      <top style="thin">
        <color rgb="FF000000"/>
      </top>
      <bottom style="thin">
        <color rgb="FF000000"/>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style="thin">
        <color rgb="FF000000"/>
      </right>
      <top style="thin">
        <color rgb="FF000000"/>
      </top>
      <bottom style="medium">
        <color rgb="FF000000"/>
      </bottom>
      <diagonal/>
    </border>
    <border>
      <left style="thin">
        <color auto="1"/>
      </left>
      <right style="medium">
        <color auto="1"/>
      </right>
      <top style="thin">
        <color auto="1"/>
      </top>
      <bottom style="medium">
        <color auto="1"/>
      </bottom>
      <diagonal/>
    </border>
    <border>
      <left/>
      <right/>
      <top style="thin">
        <color rgb="FFBFBFBF"/>
      </top>
      <bottom style="thin">
        <color rgb="FFBFBFBF"/>
      </bottom>
      <diagonal/>
    </border>
    <border>
      <left style="medium">
        <color rgb="FF4E2655"/>
      </left>
      <right style="medium">
        <color rgb="FF4E2655"/>
      </right>
      <top/>
      <bottom/>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s>
  <cellStyleXfs count="6">
    <xf numFmtId="0" fontId="0" fillId="0" borderId="0">
      <alignment vertical="center"/>
    </xf>
    <xf numFmtId="0" fontId="2" fillId="0" borderId="0">
      <alignment vertical="center"/>
    </xf>
    <xf numFmtId="0" fontId="3" fillId="0" borderId="0">
      <alignment vertical="center"/>
    </xf>
    <xf numFmtId="38" fontId="3" fillId="0" borderId="0">
      <alignment vertical="center"/>
    </xf>
    <xf numFmtId="0" fontId="19" fillId="0" borderId="0">
      <alignment vertical="center"/>
    </xf>
    <xf numFmtId="9" fontId="19" fillId="0" borderId="0">
      <alignment vertical="center"/>
    </xf>
  </cellStyleXfs>
  <cellXfs count="365">
    <xf numFmtId="0" fontId="0" fillId="0" borderId="0" xfId="0">
      <alignment vertical="center"/>
    </xf>
    <xf numFmtId="0" fontId="0" fillId="0" borderId="0" xfId="0" applyAlignment="1"/>
    <xf numFmtId="0" fontId="3" fillId="0" borderId="0" xfId="0" applyFont="1">
      <alignment vertical="center"/>
    </xf>
    <xf numFmtId="0" fontId="3" fillId="0" borderId="0" xfId="0" applyFont="1" applyAlignment="1">
      <alignment horizontal="center" vertical="center"/>
    </xf>
    <xf numFmtId="0" fontId="7"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wrapText="1"/>
    </xf>
    <xf numFmtId="0" fontId="3" fillId="0" borderId="0" xfId="0" applyFont="1" applyAlignment="1"/>
    <xf numFmtId="0" fontId="3" fillId="0" borderId="0" xfId="0" applyFont="1" applyAlignment="1">
      <alignment horizontal="center" vertical="center" wrapText="1"/>
    </xf>
    <xf numFmtId="0" fontId="11" fillId="0" borderId="0" xfId="0" applyFont="1">
      <alignment vertical="center"/>
    </xf>
    <xf numFmtId="0" fontId="3" fillId="0" borderId="0" xfId="0" applyFont="1" applyAlignment="1">
      <alignment vertical="center" wrapText="1"/>
    </xf>
    <xf numFmtId="0" fontId="17"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13" fillId="0" borderId="0" xfId="0" applyFont="1">
      <alignment vertical="center"/>
    </xf>
    <xf numFmtId="0" fontId="15" fillId="0" borderId="0" xfId="0" applyFont="1">
      <alignment vertical="center"/>
    </xf>
    <xf numFmtId="0" fontId="6" fillId="0" borderId="0" xfId="0" applyFont="1" applyAlignment="1"/>
    <xf numFmtId="176" fontId="3" fillId="0" borderId="0" xfId="0" applyNumberFormat="1" applyFont="1">
      <alignment vertical="center"/>
    </xf>
    <xf numFmtId="0" fontId="20" fillId="0" borderId="0" xfId="0" applyFont="1">
      <alignment vertical="center"/>
    </xf>
    <xf numFmtId="0" fontId="4" fillId="0" borderId="0" xfId="0" applyFont="1">
      <alignment vertical="center"/>
    </xf>
    <xf numFmtId="0" fontId="16" fillId="0" borderId="0" xfId="0" applyFont="1">
      <alignment vertical="center"/>
    </xf>
    <xf numFmtId="0" fontId="6" fillId="0" borderId="0" xfId="0" applyFont="1" applyAlignment="1">
      <alignment horizontal="center" vertical="center" wrapText="1"/>
    </xf>
    <xf numFmtId="0" fontId="6" fillId="0" borderId="1" xfId="0" applyFont="1" applyBorder="1">
      <alignment vertical="center"/>
    </xf>
    <xf numFmtId="0" fontId="6" fillId="0" borderId="3" xfId="0" applyFont="1" applyBorder="1">
      <alignment vertical="center"/>
    </xf>
    <xf numFmtId="0" fontId="6" fillId="2" borderId="1" xfId="0" applyFont="1" applyFill="1" applyBorder="1" applyAlignment="1">
      <alignment horizontal="center" vertical="center"/>
    </xf>
    <xf numFmtId="0" fontId="21" fillId="0" borderId="0" xfId="0" applyFont="1">
      <alignment vertical="center"/>
    </xf>
    <xf numFmtId="0" fontId="5" fillId="0" borderId="0" xfId="0" applyFont="1">
      <alignment vertical="center"/>
    </xf>
    <xf numFmtId="0" fontId="6" fillId="0" borderId="1" xfId="0" applyFont="1" applyBorder="1" applyAlignment="1">
      <alignment vertical="center" wrapText="1"/>
    </xf>
    <xf numFmtId="0" fontId="24" fillId="0" borderId="0" xfId="0" applyFont="1">
      <alignment vertical="center"/>
    </xf>
    <xf numFmtId="0" fontId="3" fillId="0" borderId="0" xfId="0" applyFont="1" applyAlignment="1">
      <alignment horizontal="left" vertical="center" wrapText="1"/>
    </xf>
    <xf numFmtId="0" fontId="18" fillId="0" borderId="0" xfId="0" applyFont="1">
      <alignment vertical="center"/>
    </xf>
    <xf numFmtId="0" fontId="5" fillId="0" borderId="0" xfId="0" applyFont="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15" fillId="0" borderId="0" xfId="0" applyFont="1" applyAlignment="1">
      <alignment horizontal="left" vertical="center"/>
    </xf>
    <xf numFmtId="0" fontId="3" fillId="0" borderId="0" xfId="0" applyFont="1" applyAlignment="1">
      <alignment horizontal="left" vertical="center"/>
    </xf>
    <xf numFmtId="0" fontId="47" fillId="13" borderId="55" xfId="0" applyFont="1" applyFill="1" applyBorder="1" applyAlignment="1">
      <alignment horizontal="center" vertical="center" wrapText="1"/>
    </xf>
    <xf numFmtId="0" fontId="41" fillId="0" borderId="55" xfId="0" applyFont="1" applyBorder="1" applyAlignment="1">
      <alignment horizontal="left" vertical="center" wrapText="1"/>
    </xf>
    <xf numFmtId="0" fontId="48" fillId="0" borderId="0" xfId="0" applyFont="1" applyAlignment="1"/>
    <xf numFmtId="0" fontId="29" fillId="0" borderId="0" xfId="0" applyFont="1" applyAlignment="1">
      <alignment horizontal="left" vertical="center"/>
    </xf>
    <xf numFmtId="0" fontId="42" fillId="0" borderId="0" xfId="0" applyFont="1" applyAlignment="1"/>
    <xf numFmtId="0" fontId="30" fillId="0" borderId="0" xfId="0" applyFont="1" applyAlignment="1">
      <alignment horizontal="left" vertical="center"/>
    </xf>
    <xf numFmtId="0" fontId="22" fillId="0" borderId="0" xfId="0" applyFont="1" applyAlignment="1">
      <alignment horizontal="left" vertical="center"/>
    </xf>
    <xf numFmtId="0" fontId="20" fillId="0" borderId="0" xfId="0" applyFont="1" applyAlignment="1">
      <alignment horizontal="right" vertical="center"/>
    </xf>
    <xf numFmtId="0" fontId="22" fillId="4" borderId="44" xfId="0" applyFont="1" applyFill="1" applyBorder="1" applyAlignment="1" applyProtection="1">
      <alignment horizontal="center" vertical="center" wrapText="1"/>
      <protection locked="0"/>
    </xf>
    <xf numFmtId="0" fontId="9" fillId="0" borderId="0" xfId="0" applyFont="1" applyAlignment="1">
      <alignment horizontal="left" vertical="center" wrapText="1"/>
    </xf>
    <xf numFmtId="0" fontId="3" fillId="0" borderId="50" xfId="0" applyFont="1" applyBorder="1" applyAlignment="1"/>
    <xf numFmtId="0" fontId="7" fillId="0" borderId="46" xfId="0" applyFont="1" applyBorder="1" applyAlignment="1">
      <alignment horizontal="center" vertical="center" wrapText="1"/>
    </xf>
    <xf numFmtId="0" fontId="3" fillId="0" borderId="52" xfId="0" applyFont="1" applyBorder="1" applyAlignment="1">
      <alignment horizontal="center" vertical="center" wrapText="1"/>
    </xf>
    <xf numFmtId="0" fontId="7" fillId="0" borderId="44" xfId="0" applyFont="1" applyBorder="1" applyAlignment="1">
      <alignment horizontal="center" vertical="center" wrapText="1"/>
    </xf>
    <xf numFmtId="0" fontId="28" fillId="0" borderId="0" xfId="0" applyFont="1" applyAlignment="1"/>
    <xf numFmtId="1" fontId="3" fillId="0" borderId="0" xfId="0" applyNumberFormat="1" applyFont="1">
      <alignment vertical="center"/>
    </xf>
    <xf numFmtId="2" fontId="3" fillId="0" borderId="0" xfId="0" applyNumberFormat="1" applyFont="1">
      <alignment vertical="center"/>
    </xf>
    <xf numFmtId="2" fontId="3" fillId="0" borderId="0" xfId="0" applyNumberFormat="1" applyFont="1" applyAlignment="1">
      <alignment horizontal="center" vertical="center"/>
    </xf>
    <xf numFmtId="177" fontId="3" fillId="0" borderId="0" xfId="0" applyNumberFormat="1" applyFont="1" applyAlignment="1">
      <alignment horizontal="center" vertical="center"/>
    </xf>
    <xf numFmtId="0" fontId="27" fillId="0" borderId="0" xfId="0" applyFont="1" applyAlignment="1">
      <alignment horizontal="left" vertical="center" wrapText="1"/>
    </xf>
    <xf numFmtId="0" fontId="25" fillId="0" borderId="0" xfId="0" applyFont="1" applyAlignment="1">
      <alignment horizontal="left" vertical="center" wrapText="1"/>
    </xf>
    <xf numFmtId="0" fontId="17" fillId="0" borderId="0" xfId="0" applyFont="1" applyAlignment="1">
      <alignment horizontal="left" vertical="center"/>
    </xf>
    <xf numFmtId="178" fontId="3" fillId="0" borderId="0" xfId="0" applyNumberFormat="1"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center" wrapText="1"/>
    </xf>
    <xf numFmtId="2" fontId="6" fillId="0" borderId="0" xfId="0" applyNumberFormat="1" applyFont="1" applyAlignment="1">
      <alignment horizontal="center" vertical="center"/>
    </xf>
    <xf numFmtId="1" fontId="6" fillId="0" borderId="0" xfId="0" applyNumberFormat="1" applyFont="1">
      <alignment vertical="center"/>
    </xf>
    <xf numFmtId="178" fontId="6" fillId="0" borderId="0" xfId="0" applyNumberFormat="1" applyFont="1" applyAlignment="1">
      <alignment horizontal="center" vertical="center"/>
    </xf>
    <xf numFmtId="179" fontId="6" fillId="0" borderId="0" xfId="0" applyNumberFormat="1" applyFont="1" applyAlignment="1">
      <alignment horizontal="center" vertical="center"/>
    </xf>
    <xf numFmtId="0" fontId="3" fillId="0" borderId="0" xfId="0" applyFont="1" applyAlignment="1">
      <alignment horizontal="center" vertical="center" wrapText="1" shrinkToFit="1"/>
    </xf>
    <xf numFmtId="0" fontId="6" fillId="0" borderId="0" xfId="0" applyFont="1" applyAlignment="1">
      <alignment horizontal="left" vertical="center" wrapText="1"/>
    </xf>
    <xf numFmtId="0" fontId="6" fillId="0" borderId="0" xfId="0" applyFont="1" applyAlignment="1">
      <alignment horizontal="left" vertical="center" wrapText="1" shrinkToFit="1"/>
    </xf>
    <xf numFmtId="0" fontId="3" fillId="0" borderId="0" xfId="0" applyFont="1" applyAlignment="1">
      <alignment horizontal="left" vertical="center" wrapText="1" shrinkToFit="1"/>
    </xf>
    <xf numFmtId="0" fontId="15" fillId="0" borderId="0" xfId="0" applyFont="1" applyAlignment="1">
      <alignment vertical="center" wrapText="1" shrinkToFit="1"/>
    </xf>
    <xf numFmtId="0" fontId="44" fillId="4" borderId="7" xfId="0" applyFont="1" applyFill="1" applyBorder="1" applyAlignment="1" applyProtection="1">
      <alignment horizontal="center" vertical="center" wrapText="1"/>
      <protection locked="0"/>
    </xf>
    <xf numFmtId="0" fontId="22" fillId="0" borderId="8" xfId="0" applyFont="1" applyBorder="1" applyAlignment="1">
      <alignment horizontal="center" vertical="center" wrapText="1" shrinkToFit="1"/>
    </xf>
    <xf numFmtId="0" fontId="22" fillId="0" borderId="0" xfId="0" applyFont="1" applyAlignment="1">
      <alignment vertical="center" wrapText="1" shrinkToFit="1"/>
    </xf>
    <xf numFmtId="0" fontId="14" fillId="0" borderId="0" xfId="0" applyFont="1" applyAlignment="1">
      <alignment vertical="center" wrapText="1" shrinkToFit="1"/>
    </xf>
    <xf numFmtId="0" fontId="18" fillId="0" borderId="0" xfId="0" applyFont="1" applyAlignment="1">
      <alignment horizontal="left" vertical="center"/>
    </xf>
    <xf numFmtId="0" fontId="43" fillId="0" borderId="0" xfId="0" applyFont="1" applyAlignment="1">
      <alignment horizontal="left"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7" xfId="0" applyFont="1" applyBorder="1" applyAlignment="1">
      <alignment horizontal="center" vertical="center"/>
    </xf>
    <xf numFmtId="0" fontId="3" fillId="0" borderId="10" xfId="0" applyFont="1" applyBorder="1">
      <alignment vertical="center"/>
    </xf>
    <xf numFmtId="0" fontId="10" fillId="0" borderId="0" xfId="0" applyFont="1">
      <alignment vertical="center"/>
    </xf>
    <xf numFmtId="0" fontId="3" fillId="0" borderId="19" xfId="0" applyFont="1" applyBorder="1">
      <alignment vertical="center"/>
    </xf>
    <xf numFmtId="0" fontId="7" fillId="0" borderId="7" xfId="0" applyFont="1" applyBorder="1" applyAlignment="1">
      <alignment horizontal="center" vertical="center"/>
    </xf>
    <xf numFmtId="0" fontId="6" fillId="0" borderId="26" xfId="0" applyFont="1" applyBorder="1" applyAlignment="1">
      <alignment horizontal="center" vertical="center" wrapText="1"/>
    </xf>
    <xf numFmtId="0" fontId="3" fillId="0" borderId="0" xfId="0" applyFont="1" applyAlignment="1">
      <alignment horizontal="right" vertical="center" wrapText="1"/>
    </xf>
    <xf numFmtId="0" fontId="6" fillId="0" borderId="0" xfId="0" applyFont="1" applyAlignment="1">
      <alignment vertical="center" wrapText="1"/>
    </xf>
    <xf numFmtId="0" fontId="6" fillId="0" borderId="27" xfId="0" applyFont="1" applyBorder="1" applyAlignment="1">
      <alignment horizontal="left" vertical="center" wrapText="1"/>
    </xf>
    <xf numFmtId="0" fontId="6" fillId="0" borderId="26" xfId="0" applyFont="1" applyBorder="1" applyAlignment="1">
      <alignment horizontal="left" vertical="center" wrapText="1"/>
    </xf>
    <xf numFmtId="0" fontId="3" fillId="0" borderId="21" xfId="0" applyFont="1" applyBorder="1">
      <alignment vertical="center"/>
    </xf>
    <xf numFmtId="0" fontId="3" fillId="0" borderId="8" xfId="0" applyFont="1" applyBorder="1" applyAlignment="1">
      <alignment horizontal="center"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1" fontId="3" fillId="4" borderId="7" xfId="0" applyNumberFormat="1" applyFont="1" applyFill="1" applyBorder="1" applyAlignment="1" applyProtection="1">
      <alignment horizontal="right" vertical="center"/>
      <protection locked="0"/>
    </xf>
    <xf numFmtId="1" fontId="3" fillId="4" borderId="8" xfId="0" applyNumberFormat="1" applyFont="1" applyFill="1" applyBorder="1" applyAlignment="1" applyProtection="1">
      <alignment horizontal="right" vertical="center"/>
      <protection locked="0"/>
    </xf>
    <xf numFmtId="1" fontId="3" fillId="4" borderId="8" xfId="0" applyNumberFormat="1" applyFont="1" applyFill="1" applyBorder="1" applyProtection="1">
      <alignment vertical="center"/>
      <protection locked="0"/>
    </xf>
    <xf numFmtId="180" fontId="3" fillId="4" borderId="8" xfId="0" applyNumberFormat="1" applyFont="1" applyFill="1" applyBorder="1" applyProtection="1">
      <alignment vertical="center"/>
      <protection locked="0"/>
    </xf>
    <xf numFmtId="0" fontId="12" fillId="0" borderId="7" xfId="0" applyFont="1" applyBorder="1" applyAlignment="1">
      <alignment horizontal="center" vertical="center" wrapText="1"/>
    </xf>
    <xf numFmtId="0" fontId="7" fillId="0" borderId="35" xfId="0" applyFont="1" applyBorder="1" applyAlignment="1">
      <alignment horizontal="center" vertical="center"/>
    </xf>
    <xf numFmtId="1" fontId="3" fillId="4" borderId="35" xfId="0" applyNumberFormat="1" applyFont="1" applyFill="1" applyBorder="1" applyProtection="1">
      <alignment vertical="center"/>
      <protection locked="0"/>
    </xf>
    <xf numFmtId="2" fontId="3" fillId="5" borderId="35" xfId="0" applyNumberFormat="1" applyFont="1" applyFill="1" applyBorder="1">
      <alignment vertical="center"/>
    </xf>
    <xf numFmtId="0" fontId="7" fillId="0" borderId="36" xfId="0" applyFont="1" applyBorder="1" applyAlignment="1">
      <alignment horizontal="center" vertical="center"/>
    </xf>
    <xf numFmtId="1" fontId="3" fillId="4" borderId="36" xfId="0" applyNumberFormat="1" applyFont="1" applyFill="1" applyBorder="1" applyProtection="1">
      <alignment vertical="center"/>
      <protection locked="0"/>
    </xf>
    <xf numFmtId="2" fontId="3" fillId="5" borderId="37" xfId="0" applyNumberFormat="1" applyFont="1" applyFill="1" applyBorder="1">
      <alignment vertical="center"/>
    </xf>
    <xf numFmtId="0" fontId="7" fillId="0" borderId="38" xfId="0" applyFont="1" applyBorder="1" applyAlignment="1">
      <alignment horizontal="center" vertical="center"/>
    </xf>
    <xf numFmtId="1" fontId="3" fillId="4" borderId="38" xfId="0" applyNumberFormat="1" applyFont="1" applyFill="1" applyBorder="1" applyProtection="1">
      <alignment vertical="center"/>
      <protection locked="0"/>
    </xf>
    <xf numFmtId="2" fontId="3" fillId="5" borderId="26" xfId="0" applyNumberFormat="1" applyFont="1" applyFill="1" applyBorder="1">
      <alignment vertical="center"/>
    </xf>
    <xf numFmtId="0" fontId="9" fillId="0" borderId="7" xfId="0" applyFont="1" applyBorder="1" applyAlignment="1">
      <alignment horizontal="center" vertical="center" wrapText="1"/>
    </xf>
    <xf numFmtId="0" fontId="3" fillId="0" borderId="8" xfId="0" applyFont="1" applyBorder="1" applyAlignment="1">
      <alignment horizontal="center" vertical="center"/>
    </xf>
    <xf numFmtId="1" fontId="3" fillId="4" borderId="7" xfId="0" applyNumberFormat="1" applyFont="1" applyFill="1" applyBorder="1" applyProtection="1">
      <alignment vertical="center"/>
      <protection locked="0"/>
    </xf>
    <xf numFmtId="176" fontId="3" fillId="5" borderId="8" xfId="0" applyNumberFormat="1" applyFont="1" applyFill="1" applyBorder="1">
      <alignment vertical="center"/>
    </xf>
    <xf numFmtId="0" fontId="12" fillId="0" borderId="8" xfId="0" applyFont="1" applyBorder="1" applyAlignment="1">
      <alignment horizontal="center" vertical="center" wrapText="1"/>
    </xf>
    <xf numFmtId="1" fontId="6" fillId="4" borderId="35" xfId="0" applyNumberFormat="1" applyFont="1" applyFill="1" applyBorder="1" applyProtection="1">
      <alignment vertical="center"/>
      <protection locked="0"/>
    </xf>
    <xf numFmtId="1" fontId="6" fillId="4" borderId="36" xfId="0" applyNumberFormat="1" applyFont="1" applyFill="1" applyBorder="1" applyProtection="1">
      <alignment vertical="center"/>
      <protection locked="0"/>
    </xf>
    <xf numFmtId="1" fontId="6" fillId="4" borderId="38" xfId="0" applyNumberFormat="1" applyFont="1" applyFill="1" applyBorder="1" applyProtection="1">
      <alignment vertical="center"/>
      <protection locked="0"/>
    </xf>
    <xf numFmtId="0" fontId="6" fillId="0" borderId="22" xfId="0" applyFont="1" applyBorder="1" applyAlignment="1">
      <alignment horizontal="center" vertical="center" wrapText="1"/>
    </xf>
    <xf numFmtId="0" fontId="43" fillId="0" borderId="22" xfId="0" applyFont="1" applyBorder="1" applyAlignment="1">
      <alignment horizontal="center" vertical="center"/>
    </xf>
    <xf numFmtId="0" fontId="43" fillId="0" borderId="0" xfId="0" applyFont="1" applyAlignment="1">
      <alignment horizontal="center" vertical="center"/>
    </xf>
    <xf numFmtId="0" fontId="5" fillId="0" borderId="65" xfId="0" applyFont="1" applyBorder="1" applyAlignment="1">
      <alignment horizontal="center" vertical="center" wrapText="1"/>
    </xf>
    <xf numFmtId="0" fontId="6" fillId="0" borderId="28" xfId="0" applyFont="1" applyBorder="1" applyAlignment="1">
      <alignment horizontal="center" vertical="center"/>
    </xf>
    <xf numFmtId="0" fontId="6" fillId="0" borderId="19" xfId="0" applyFont="1" applyBorder="1" applyAlignment="1">
      <alignment horizontal="left" vertical="center" wrapText="1"/>
    </xf>
    <xf numFmtId="181" fontId="6" fillId="10" borderId="66" xfId="0" applyNumberFormat="1" applyFont="1" applyFill="1" applyBorder="1" applyAlignment="1">
      <alignment horizontal="right" vertical="center"/>
    </xf>
    <xf numFmtId="0" fontId="6" fillId="10" borderId="10" xfId="0" applyFont="1" applyFill="1" applyBorder="1" applyAlignment="1">
      <alignment horizontal="center" vertical="center"/>
    </xf>
    <xf numFmtId="0" fontId="6" fillId="10" borderId="67" xfId="0" applyFont="1" applyFill="1" applyBorder="1" applyAlignment="1">
      <alignment horizontal="center" vertical="center"/>
    </xf>
    <xf numFmtId="0" fontId="6" fillId="0" borderId="9" xfId="0" applyFont="1" applyBorder="1" applyAlignment="1">
      <alignment horizontal="left" vertical="center" wrapText="1"/>
    </xf>
    <xf numFmtId="0" fontId="6" fillId="0" borderId="26" xfId="0" applyFont="1" applyBorder="1" applyAlignment="1">
      <alignment horizontal="center" vertical="center"/>
    </xf>
    <xf numFmtId="0" fontId="3" fillId="0" borderId="19" xfId="0" applyFont="1" applyBorder="1" applyAlignment="1">
      <alignment horizontal="left" vertical="center" wrapText="1"/>
    </xf>
    <xf numFmtId="0" fontId="6" fillId="10" borderId="10" xfId="0" applyFont="1" applyFill="1" applyBorder="1" applyAlignment="1">
      <alignment horizontal="right" vertical="center"/>
    </xf>
    <xf numFmtId="0" fontId="6" fillId="0" borderId="27" xfId="0" applyFont="1" applyBorder="1" applyAlignment="1">
      <alignment horizontal="center" vertical="center"/>
    </xf>
    <xf numFmtId="0" fontId="6" fillId="10" borderId="46" xfId="0" applyFont="1" applyFill="1" applyBorder="1" applyAlignment="1">
      <alignment horizontal="right" vertical="center"/>
    </xf>
    <xf numFmtId="181" fontId="3" fillId="10" borderId="68" xfId="0" applyNumberFormat="1" applyFont="1" applyFill="1" applyBorder="1" applyAlignment="1">
      <alignment horizontal="right" vertical="center"/>
    </xf>
    <xf numFmtId="0" fontId="6" fillId="10" borderId="46" xfId="0" applyFont="1" applyFill="1" applyBorder="1" applyAlignment="1">
      <alignment horizontal="center" vertical="center"/>
    </xf>
    <xf numFmtId="0" fontId="6" fillId="0" borderId="8" xfId="0" applyFont="1" applyBorder="1" applyAlignment="1">
      <alignment horizontal="left" vertical="center" wrapText="1"/>
    </xf>
    <xf numFmtId="182" fontId="6" fillId="10" borderId="66" xfId="0" applyNumberFormat="1" applyFont="1" applyFill="1" applyBorder="1" applyAlignment="1">
      <alignment horizontal="right" vertical="center"/>
    </xf>
    <xf numFmtId="0" fontId="6" fillId="10" borderId="66" xfId="0" applyFont="1" applyFill="1" applyBorder="1" applyAlignment="1">
      <alignment horizontal="right" vertical="center"/>
    </xf>
    <xf numFmtId="0" fontId="6" fillId="10" borderId="46" xfId="0" applyFont="1" applyFill="1" applyBorder="1" applyAlignment="1"/>
    <xf numFmtId="2" fontId="6" fillId="10" borderId="66" xfId="0" applyNumberFormat="1" applyFont="1" applyFill="1" applyBorder="1" applyAlignment="1">
      <alignment horizontal="right" vertical="center"/>
    </xf>
    <xf numFmtId="2" fontId="6" fillId="10" borderId="10" xfId="0" applyNumberFormat="1" applyFont="1" applyFill="1" applyBorder="1" applyAlignment="1">
      <alignment horizontal="center" vertical="center"/>
    </xf>
    <xf numFmtId="181" fontId="3" fillId="10" borderId="66" xfId="0" applyNumberFormat="1" applyFont="1" applyFill="1" applyBorder="1" applyAlignment="1">
      <alignment horizontal="right" vertical="center"/>
    </xf>
    <xf numFmtId="0" fontId="3" fillId="0" borderId="9" xfId="0" applyFont="1" applyBorder="1" applyAlignment="1">
      <alignment horizontal="left" vertical="center" wrapText="1"/>
    </xf>
    <xf numFmtId="0" fontId="6" fillId="10" borderId="71" xfId="0" applyFont="1" applyFill="1" applyBorder="1" applyAlignment="1">
      <alignment horizontal="right" vertical="center"/>
    </xf>
    <xf numFmtId="0" fontId="6" fillId="10" borderId="72" xfId="0" applyFont="1" applyFill="1" applyBorder="1" applyAlignment="1"/>
    <xf numFmtId="0" fontId="6" fillId="10" borderId="73" xfId="0" applyFont="1" applyFill="1" applyBorder="1" applyAlignment="1">
      <alignment horizontal="center" vertical="center"/>
    </xf>
    <xf numFmtId="0" fontId="33" fillId="0" borderId="55" xfId="0" applyFont="1" applyBorder="1" applyAlignment="1">
      <alignment horizontal="center" vertical="center"/>
    </xf>
    <xf numFmtId="0" fontId="5" fillId="0" borderId="55" xfId="0" applyFont="1" applyBorder="1" applyAlignment="1">
      <alignment horizontal="center" vertical="center"/>
    </xf>
    <xf numFmtId="0" fontId="38" fillId="0" borderId="59" xfId="0" applyFont="1" applyBorder="1" applyAlignment="1">
      <alignment horizontal="center" vertical="center"/>
    </xf>
    <xf numFmtId="0" fontId="35" fillId="0" borderId="59" xfId="0" applyFont="1" applyBorder="1" applyAlignment="1">
      <alignment vertical="top" wrapText="1"/>
    </xf>
    <xf numFmtId="0" fontId="36" fillId="0" borderId="59" xfId="0" applyFont="1" applyBorder="1" applyAlignment="1">
      <alignment vertical="top" wrapText="1"/>
    </xf>
    <xf numFmtId="0" fontId="37" fillId="0" borderId="59" xfId="0" applyFont="1" applyBorder="1" applyAlignment="1">
      <alignment vertical="top" wrapText="1"/>
    </xf>
    <xf numFmtId="0" fontId="39" fillId="11" borderId="55" xfId="0" applyFont="1" applyFill="1" applyBorder="1" applyAlignment="1">
      <alignment horizontal="center" vertical="center"/>
    </xf>
    <xf numFmtId="0" fontId="23" fillId="0" borderId="55" xfId="0" applyFont="1" applyBorder="1" applyAlignment="1">
      <alignment horizontal="left" vertical="center"/>
    </xf>
    <xf numFmtId="0" fontId="3" fillId="0" borderId="55" xfId="0" applyFont="1" applyBorder="1" applyAlignment="1">
      <alignment horizontal="left" vertical="center"/>
    </xf>
    <xf numFmtId="183" fontId="3" fillId="0" borderId="55" xfId="0" applyNumberFormat="1" applyFont="1" applyBorder="1" applyAlignment="1">
      <alignment horizontal="left" vertical="center"/>
    </xf>
    <xf numFmtId="0" fontId="40" fillId="0" borderId="55" xfId="0" applyFont="1" applyBorder="1" applyAlignment="1">
      <alignment horizontal="left" vertical="center"/>
    </xf>
    <xf numFmtId="0" fontId="41" fillId="0" borderId="55" xfId="0" applyFont="1" applyBorder="1" applyAlignment="1">
      <alignment horizontal="left" vertical="center"/>
    </xf>
    <xf numFmtId="180" fontId="41" fillId="0" borderId="2" xfId="0" applyNumberFormat="1" applyFont="1" applyBorder="1">
      <alignment vertical="center"/>
    </xf>
    <xf numFmtId="0" fontId="41" fillId="0" borderId="0" xfId="0" applyFont="1">
      <alignment vertical="center"/>
    </xf>
    <xf numFmtId="0" fontId="24" fillId="0" borderId="43" xfId="0" applyFont="1" applyBorder="1">
      <alignment vertical="center"/>
    </xf>
    <xf numFmtId="0" fontId="42" fillId="0" borderId="43" xfId="0" applyFont="1" applyBorder="1">
      <alignment vertical="center"/>
    </xf>
    <xf numFmtId="0" fontId="23" fillId="0" borderId="55" xfId="0" applyFont="1" applyBorder="1" applyAlignment="1">
      <alignment horizontal="left" vertical="center" wrapText="1"/>
    </xf>
    <xf numFmtId="180" fontId="6" fillId="0" borderId="2" xfId="0" applyNumberFormat="1" applyFont="1" applyBorder="1">
      <alignment vertical="center"/>
    </xf>
    <xf numFmtId="180" fontId="3" fillId="0" borderId="55" xfId="0" applyNumberFormat="1" applyFont="1" applyBorder="1" applyAlignment="1">
      <alignment horizontal="left" vertical="center"/>
    </xf>
    <xf numFmtId="2" fontId="3" fillId="0" borderId="55" xfId="0" applyNumberFormat="1" applyFont="1" applyBorder="1" applyAlignment="1">
      <alignment horizontal="left" vertical="center"/>
    </xf>
    <xf numFmtId="0" fontId="49" fillId="14" borderId="55" xfId="0" applyFont="1" applyFill="1" applyBorder="1" applyAlignment="1">
      <alignment horizontal="center" vertical="center" wrapText="1"/>
    </xf>
    <xf numFmtId="0" fontId="50" fillId="14" borderId="0" xfId="0" applyFont="1" applyFill="1" applyAlignment="1">
      <alignment horizontal="center" vertical="center"/>
    </xf>
    <xf numFmtId="0" fontId="23" fillId="0" borderId="55" xfId="0" applyFont="1" applyBorder="1" applyAlignment="1">
      <alignment horizontal="center" vertical="center" wrapText="1"/>
    </xf>
    <xf numFmtId="0" fontId="41" fillId="0" borderId="55" xfId="0" applyFont="1" applyBorder="1" applyAlignment="1">
      <alignment horizontal="left" vertical="center" wrapText="1"/>
    </xf>
    <xf numFmtId="0" fontId="0" fillId="0" borderId="56" xfId="0" applyBorder="1" applyAlignment="1"/>
    <xf numFmtId="0" fontId="46" fillId="12" borderId="0" xfId="0" applyFont="1" applyFill="1" applyAlignment="1">
      <alignment horizontal="left" vertical="center" wrapText="1"/>
    </xf>
    <xf numFmtId="0" fontId="0" fillId="0" borderId="0" xfId="0" applyAlignment="1"/>
    <xf numFmtId="0" fontId="32" fillId="14" borderId="55" xfId="0" applyFont="1" applyFill="1" applyBorder="1" applyAlignment="1" applyProtection="1">
      <alignment horizontal="left" vertical="center" wrapText="1" indent="2"/>
      <protection locked="0"/>
    </xf>
    <xf numFmtId="0" fontId="23" fillId="0" borderId="55" xfId="0" applyFont="1" applyBorder="1" applyAlignment="1">
      <alignment horizontal="left" vertical="center" wrapText="1"/>
    </xf>
    <xf numFmtId="0" fontId="0" fillId="0" borderId="74" xfId="0" applyBorder="1" applyAlignment="1"/>
    <xf numFmtId="0" fontId="45" fillId="12" borderId="0" xfId="0" applyFont="1" applyFill="1" applyAlignment="1">
      <alignment horizontal="center" vertical="center" wrapText="1"/>
    </xf>
    <xf numFmtId="0" fontId="47" fillId="13" borderId="55" xfId="0" applyFont="1" applyFill="1" applyBorder="1" applyAlignment="1">
      <alignment horizontal="center" vertical="center" wrapText="1"/>
    </xf>
    <xf numFmtId="0" fontId="3" fillId="4" borderId="44" xfId="0" applyFont="1" applyFill="1" applyBorder="1" applyAlignment="1" applyProtection="1">
      <alignment horizontal="left" vertical="center" wrapText="1"/>
      <protection locked="0"/>
    </xf>
    <xf numFmtId="0" fontId="0" fillId="0" borderId="45" xfId="0" applyBorder="1" applyAlignment="1" applyProtection="1">
      <protection locked="0"/>
    </xf>
    <xf numFmtId="0" fontId="0" fillId="0" borderId="46" xfId="0" applyBorder="1" applyAlignment="1" applyProtection="1">
      <protection locked="0"/>
    </xf>
    <xf numFmtId="3" fontId="3" fillId="5" borderId="51" xfId="0" applyNumberFormat="1" applyFont="1" applyFill="1" applyBorder="1" applyAlignment="1">
      <alignment horizontal="right" vertical="center"/>
    </xf>
    <xf numFmtId="0" fontId="0" fillId="0" borderId="45" xfId="0" applyBorder="1" applyAlignment="1"/>
    <xf numFmtId="3" fontId="3" fillId="4" borderId="51" xfId="0" applyNumberFormat="1" applyFont="1" applyFill="1" applyBorder="1" applyAlignment="1" applyProtection="1">
      <alignment horizontal="right" vertical="center"/>
      <protection locked="0"/>
    </xf>
    <xf numFmtId="0" fontId="8" fillId="0" borderId="0" xfId="0" applyFont="1" applyAlignment="1">
      <alignment horizontal="center" vertical="center" wrapText="1"/>
    </xf>
    <xf numFmtId="0" fontId="0" fillId="0" borderId="0" xfId="0">
      <alignment vertical="center"/>
    </xf>
    <xf numFmtId="0" fontId="3" fillId="0" borderId="44" xfId="0" applyFont="1" applyBorder="1" applyAlignment="1">
      <alignment horizontal="center" vertical="center" wrapText="1"/>
    </xf>
    <xf numFmtId="0" fontId="0" fillId="0" borderId="46" xfId="0" applyBorder="1" applyAlignment="1"/>
    <xf numFmtId="0" fontId="6" fillId="4" borderId="0" xfId="0" applyFont="1" applyFill="1" applyProtection="1">
      <alignment vertical="center"/>
      <protection locked="0"/>
    </xf>
    <xf numFmtId="0" fontId="0" fillId="0" borderId="0" xfId="0" applyAlignment="1" applyProtection="1">
      <protection locked="0"/>
    </xf>
    <xf numFmtId="0" fontId="3" fillId="0" borderId="0" xfId="0" applyFont="1" applyAlignment="1">
      <alignment vertical="center" wrapText="1"/>
    </xf>
    <xf numFmtId="0" fontId="3" fillId="4" borderId="0" xfId="0" applyFont="1" applyFill="1" applyAlignment="1" applyProtection="1">
      <alignment vertical="center" wrapText="1"/>
      <protection locked="0"/>
    </xf>
    <xf numFmtId="0" fontId="28" fillId="0" borderId="44" xfId="0" applyFont="1" applyBorder="1" applyAlignment="1">
      <alignment horizontal="center" vertical="center"/>
    </xf>
    <xf numFmtId="0" fontId="3" fillId="0" borderId="0" xfId="0" applyFont="1" applyAlignment="1">
      <alignment horizontal="left" vertical="center" wrapText="1"/>
    </xf>
    <xf numFmtId="0" fontId="9" fillId="7" borderId="17" xfId="0" applyFont="1" applyFill="1" applyBorder="1" applyAlignment="1">
      <alignment horizontal="left" vertical="top" wrapText="1"/>
    </xf>
    <xf numFmtId="0" fontId="0" fillId="0" borderId="75" xfId="0" applyBorder="1" applyAlignment="1"/>
    <xf numFmtId="0" fontId="0" fillId="0" borderId="11" xfId="0" applyBorder="1" applyAlignment="1"/>
    <xf numFmtId="0" fontId="22" fillId="0" borderId="0" xfId="0" applyFont="1" applyAlignment="1">
      <alignment horizontal="left" vertical="center" wrapText="1"/>
    </xf>
    <xf numFmtId="0" fontId="22" fillId="0" borderId="44" xfId="0" applyFont="1" applyBorder="1" applyAlignment="1">
      <alignment horizontal="left" vertical="center" wrapText="1"/>
    </xf>
    <xf numFmtId="0" fontId="22" fillId="0" borderId="0" xfId="0" applyFont="1" applyAlignment="1">
      <alignment horizontal="center" vertical="center" wrapText="1"/>
    </xf>
    <xf numFmtId="184" fontId="3" fillId="4" borderId="0" xfId="0" applyNumberFormat="1" applyFont="1" applyFill="1" applyAlignment="1" applyProtection="1">
      <alignment horizontal="right" vertical="center"/>
      <protection locked="0"/>
    </xf>
    <xf numFmtId="0" fontId="0" fillId="0" borderId="48" xfId="0" applyBorder="1" applyAlignment="1"/>
    <xf numFmtId="0" fontId="0" fillId="0" borderId="49" xfId="0" applyBorder="1" applyAlignment="1"/>
    <xf numFmtId="0" fontId="0" fillId="0" borderId="53" xfId="0" applyBorder="1" applyAlignment="1"/>
    <xf numFmtId="0" fontId="0" fillId="0" borderId="43" xfId="0" applyBorder="1" applyAlignment="1"/>
    <xf numFmtId="0" fontId="0" fillId="0" borderId="54" xfId="0" applyBorder="1" applyAlignment="1"/>
    <xf numFmtId="0" fontId="6" fillId="0" borderId="44" xfId="0" applyFont="1" applyBorder="1" applyAlignment="1">
      <alignment horizontal="center" vertical="center"/>
    </xf>
    <xf numFmtId="0" fontId="3" fillId="0" borderId="47" xfId="0" applyFont="1" applyBorder="1" applyAlignment="1">
      <alignment horizontal="center" vertical="center" wrapText="1"/>
    </xf>
    <xf numFmtId="0" fontId="27" fillId="3" borderId="4" xfId="0" applyFont="1" applyFill="1" applyBorder="1" applyAlignment="1">
      <alignment horizontal="left" vertical="center" wrapText="1"/>
    </xf>
    <xf numFmtId="0" fontId="0" fillId="0" borderId="5" xfId="0" applyBorder="1" applyAlignment="1"/>
    <xf numFmtId="0" fontId="0" fillId="0" borderId="6" xfId="0" applyBorder="1" applyAlignment="1"/>
    <xf numFmtId="0" fontId="25" fillId="3" borderId="17" xfId="0" applyFont="1" applyFill="1" applyBorder="1" applyAlignment="1">
      <alignment horizontal="left" vertical="top" wrapText="1"/>
    </xf>
    <xf numFmtId="0" fontId="0" fillId="0" borderId="14" xfId="0" applyBorder="1" applyAlignment="1"/>
    <xf numFmtId="0" fontId="0" fillId="0" borderId="15" xfId="0" applyBorder="1" applyAlignment="1"/>
    <xf numFmtId="0" fontId="0" fillId="0" borderId="16" xfId="0" applyBorder="1" applyAlignment="1"/>
    <xf numFmtId="0" fontId="25" fillId="3" borderId="11" xfId="0" applyFont="1" applyFill="1" applyBorder="1" applyAlignment="1">
      <alignment vertical="top" wrapText="1"/>
    </xf>
    <xf numFmtId="0" fontId="0" fillId="0" borderId="12" xfId="0" applyBorder="1" applyAlignment="1"/>
    <xf numFmtId="0" fontId="0" fillId="0" borderId="13" xfId="0" applyBorder="1" applyAlignment="1"/>
    <xf numFmtId="0" fontId="25" fillId="3" borderId="11" xfId="0" applyFont="1" applyFill="1" applyBorder="1" applyAlignment="1">
      <alignment horizontal="left" vertical="top" wrapText="1"/>
    </xf>
    <xf numFmtId="0" fontId="3" fillId="4" borderId="42" xfId="0" applyFont="1" applyFill="1" applyBorder="1" applyAlignment="1" applyProtection="1">
      <alignment horizontal="center" vertical="center"/>
      <protection locked="0"/>
    </xf>
    <xf numFmtId="0" fontId="0" fillId="0" borderId="41" xfId="0" applyBorder="1" applyAlignment="1" applyProtection="1">
      <protection locked="0"/>
    </xf>
    <xf numFmtId="0" fontId="0" fillId="0" borderId="23" xfId="0" applyBorder="1" applyAlignment="1" applyProtection="1">
      <protection locked="0"/>
    </xf>
    <xf numFmtId="0" fontId="0" fillId="0" borderId="25" xfId="0" applyBorder="1" applyAlignment="1" applyProtection="1">
      <protection locked="0"/>
    </xf>
    <xf numFmtId="0" fontId="6" fillId="5" borderId="7" xfId="0" applyFont="1" applyFill="1" applyBorder="1" applyAlignment="1">
      <alignment horizontal="center" vertical="center"/>
    </xf>
    <xf numFmtId="0" fontId="0" fillId="0" borderId="20" xfId="0" applyBorder="1" applyAlignment="1"/>
    <xf numFmtId="0" fontId="0" fillId="0" borderId="21" xfId="0" applyBorder="1" applyAlignment="1"/>
    <xf numFmtId="0" fontId="0" fillId="0" borderId="22" xfId="0" applyBorder="1" applyAlignment="1"/>
    <xf numFmtId="0" fontId="0" fillId="0" borderId="23" xfId="0" applyBorder="1" applyAlignment="1"/>
    <xf numFmtId="0" fontId="0" fillId="0" borderId="25" xfId="0" applyBorder="1" applyAlignment="1"/>
    <xf numFmtId="0" fontId="3" fillId="5" borderId="28" xfId="0" applyFont="1" applyFill="1" applyBorder="1" applyAlignment="1">
      <alignment horizontal="center" vertical="center"/>
    </xf>
    <xf numFmtId="0" fontId="3" fillId="5" borderId="7" xfId="0" applyFont="1" applyFill="1" applyBorder="1" applyAlignment="1">
      <alignment horizontal="center" vertical="center"/>
    </xf>
    <xf numFmtId="0" fontId="0" fillId="0" borderId="10" xfId="0" applyBorder="1" applyAlignment="1"/>
    <xf numFmtId="0" fontId="3" fillId="4" borderId="10" xfId="0" applyFont="1" applyFill="1" applyBorder="1" applyAlignment="1" applyProtection="1">
      <alignment horizontal="center" vertical="center" wrapText="1"/>
      <protection locked="0"/>
    </xf>
    <xf numFmtId="0" fontId="0" fillId="0" borderId="9" xfId="0" applyBorder="1" applyAlignment="1" applyProtection="1">
      <protection locked="0"/>
    </xf>
    <xf numFmtId="0" fontId="0" fillId="0" borderId="10" xfId="0" applyBorder="1" applyAlignment="1" applyProtection="1">
      <protection locked="0"/>
    </xf>
    <xf numFmtId="0" fontId="6" fillId="0" borderId="28" xfId="0" applyFont="1" applyBorder="1" applyAlignment="1">
      <alignment horizontal="left" vertical="center" wrapText="1"/>
    </xf>
    <xf numFmtId="0" fontId="0" fillId="0" borderId="9" xfId="0" applyBorder="1" applyAlignment="1"/>
    <xf numFmtId="0" fontId="3" fillId="4" borderId="26" xfId="0" applyFont="1" applyFill="1" applyBorder="1" applyAlignment="1" applyProtection="1">
      <alignment horizontal="center" vertical="center"/>
      <protection locked="0"/>
    </xf>
    <xf numFmtId="0" fontId="25" fillId="0" borderId="8" xfId="0" applyFont="1" applyBorder="1" applyAlignment="1">
      <alignment horizontal="center" vertical="center" wrapText="1"/>
    </xf>
    <xf numFmtId="0" fontId="3" fillId="0" borderId="7" xfId="0" applyFont="1" applyBorder="1" applyAlignment="1">
      <alignment horizontal="center" vertical="center"/>
    </xf>
    <xf numFmtId="0" fontId="0" fillId="0" borderId="19" xfId="0" applyBorder="1" applyAlignment="1"/>
    <xf numFmtId="0" fontId="0" fillId="0" borderId="24" xfId="0" applyBorder="1" applyAlignment="1"/>
    <xf numFmtId="1" fontId="3" fillId="5" borderId="8" xfId="0" applyNumberFormat="1" applyFont="1" applyFill="1" applyBorder="1" applyAlignment="1">
      <alignment horizontal="right" vertical="center"/>
    </xf>
    <xf numFmtId="0" fontId="0" fillId="0" borderId="27" xfId="0" applyBorder="1" applyAlignment="1"/>
    <xf numFmtId="0" fontId="0" fillId="0" borderId="26" xfId="0" applyBorder="1" applyAlignment="1"/>
    <xf numFmtId="0" fontId="6" fillId="0" borderId="7" xfId="0" applyFont="1" applyBorder="1" applyAlignment="1">
      <alignment horizontal="left" vertical="center" wrapText="1"/>
    </xf>
    <xf numFmtId="178" fontId="6" fillId="4" borderId="7"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wrapText="1"/>
    </xf>
    <xf numFmtId="0" fontId="3" fillId="4" borderId="7" xfId="0" applyFont="1" applyFill="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0" xfId="0" applyFont="1" applyAlignment="1">
      <alignment horizontal="left" vertical="center"/>
    </xf>
    <xf numFmtId="0" fontId="6" fillId="0" borderId="32" xfId="0" applyFont="1" applyBorder="1" applyAlignment="1">
      <alignment horizontal="left" vertical="center" wrapText="1"/>
    </xf>
    <xf numFmtId="0" fontId="0" fillId="0" borderId="33" xfId="0" applyBorder="1" applyAlignment="1"/>
    <xf numFmtId="0" fontId="0" fillId="0" borderId="34" xfId="0" applyBorder="1" applyAlignment="1"/>
    <xf numFmtId="0" fontId="6" fillId="0" borderId="7" xfId="0" applyFont="1" applyBorder="1" applyAlignment="1">
      <alignment horizontal="center" vertical="center"/>
    </xf>
    <xf numFmtId="178" fontId="3" fillId="4" borderId="7" xfId="0" applyNumberFormat="1" applyFont="1" applyFill="1" applyBorder="1" applyAlignment="1" applyProtection="1">
      <alignment horizontal="center" vertical="center"/>
      <protection locked="0"/>
    </xf>
    <xf numFmtId="0" fontId="25" fillId="3" borderId="13" xfId="0" applyFont="1" applyFill="1" applyBorder="1" applyAlignment="1">
      <alignment horizontal="left" vertical="top" wrapText="1"/>
    </xf>
    <xf numFmtId="0" fontId="25" fillId="3" borderId="0" xfId="0" applyFont="1" applyFill="1" applyAlignment="1">
      <alignment horizontal="left" vertical="top" wrapText="1"/>
    </xf>
    <xf numFmtId="0" fontId="25" fillId="3" borderId="12" xfId="0" applyFont="1" applyFill="1" applyBorder="1" applyAlignment="1">
      <alignment horizontal="left" vertical="top" wrapText="1"/>
    </xf>
    <xf numFmtId="0" fontId="25" fillId="3" borderId="14" xfId="0" applyFont="1" applyFill="1" applyBorder="1" applyAlignment="1">
      <alignment horizontal="left" vertical="top" wrapText="1"/>
    </xf>
    <xf numFmtId="0" fontId="25" fillId="3" borderId="15" xfId="0" applyFont="1" applyFill="1" applyBorder="1" applyAlignment="1">
      <alignment horizontal="left" vertical="top" wrapText="1"/>
    </xf>
    <xf numFmtId="0" fontId="25" fillId="3" borderId="16" xfId="0" applyFont="1" applyFill="1" applyBorder="1" applyAlignment="1">
      <alignment horizontal="left" vertical="top" wrapText="1"/>
    </xf>
    <xf numFmtId="0" fontId="6" fillId="5"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22" fillId="0" borderId="7" xfId="0" applyFont="1" applyBorder="1" applyAlignment="1">
      <alignment horizontal="left" vertical="center" wrapText="1" shrinkToFit="1"/>
    </xf>
    <xf numFmtId="0" fontId="14" fillId="0" borderId="7" xfId="0" applyFont="1" applyBorder="1" applyAlignment="1">
      <alignment horizontal="left" vertical="center" wrapText="1" shrinkToFit="1"/>
    </xf>
    <xf numFmtId="0" fontId="17" fillId="0" borderId="0" xfId="0" applyFont="1" applyAlignment="1">
      <alignment horizontal="left" vertical="center" wrapText="1"/>
    </xf>
    <xf numFmtId="0" fontId="3" fillId="4" borderId="29" xfId="0" applyFont="1" applyFill="1" applyBorder="1" applyAlignment="1" applyProtection="1">
      <alignment horizontal="center" vertical="center"/>
      <protection locked="0"/>
    </xf>
    <xf numFmtId="0" fontId="0" fillId="0" borderId="31" xfId="0" applyBorder="1" applyAlignment="1" applyProtection="1">
      <protection locked="0"/>
    </xf>
    <xf numFmtId="0" fontId="3" fillId="0" borderId="18" xfId="0" applyFont="1" applyBorder="1" applyAlignment="1">
      <alignment horizontal="center" vertical="center"/>
    </xf>
    <xf numFmtId="1" fontId="7" fillId="4" borderId="8"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 fontId="7" fillId="4" borderId="7" xfId="0" applyNumberFormat="1" applyFont="1" applyFill="1" applyBorder="1" applyAlignment="1" applyProtection="1">
      <alignment horizontal="center" vertical="center"/>
      <protection locked="0"/>
    </xf>
    <xf numFmtId="0" fontId="6" fillId="0" borderId="27" xfId="0" applyFont="1" applyBorder="1" applyAlignment="1">
      <alignment horizontal="left" vertical="center" wrapText="1"/>
    </xf>
    <xf numFmtId="0" fontId="27" fillId="3" borderId="4" xfId="0" applyFont="1" applyFill="1" applyBorder="1" applyAlignment="1">
      <alignment vertical="center" wrapText="1"/>
    </xf>
    <xf numFmtId="1" fontId="3" fillId="4" borderId="7" xfId="0" applyNumberFormat="1" applyFont="1" applyFill="1" applyBorder="1" applyAlignment="1" applyProtection="1">
      <alignment horizontal="center" vertical="center"/>
      <protection locked="0"/>
    </xf>
    <xf numFmtId="184" fontId="3" fillId="4" borderId="7" xfId="0" applyNumberFormat="1" applyFont="1" applyFill="1" applyBorder="1" applyAlignment="1" applyProtection="1">
      <alignment horizontal="center" vertical="center"/>
      <protection locked="0"/>
    </xf>
    <xf numFmtId="1" fontId="6" fillId="0" borderId="18" xfId="0" applyNumberFormat="1" applyFont="1" applyBorder="1" applyAlignment="1">
      <alignment horizontal="center" vertical="center"/>
    </xf>
    <xf numFmtId="0" fontId="0" fillId="0" borderId="76" xfId="0" applyBorder="1" applyAlignment="1"/>
    <xf numFmtId="0" fontId="0" fillId="0" borderId="77" xfId="0" applyBorder="1" applyAlignment="1"/>
    <xf numFmtId="0" fontId="0" fillId="0" borderId="78" xfId="0" applyBorder="1" applyAlignment="1"/>
    <xf numFmtId="0" fontId="0" fillId="0" borderId="79" xfId="0" applyBorder="1" applyAlignment="1"/>
    <xf numFmtId="0" fontId="0" fillId="0" borderId="80" xfId="0" applyBorder="1" applyAlignment="1"/>
    <xf numFmtId="0" fontId="0" fillId="0" borderId="81" xfId="0" applyBorder="1" applyAlignment="1"/>
    <xf numFmtId="0" fontId="0" fillId="0" borderId="82" xfId="0" applyBorder="1" applyAlignment="1"/>
    <xf numFmtId="0" fontId="0" fillId="0" borderId="83" xfId="0" applyBorder="1" applyAlignment="1"/>
    <xf numFmtId="0" fontId="6" fillId="6" borderId="7" xfId="0" applyFont="1" applyFill="1" applyBorder="1" applyAlignment="1">
      <alignment horizontal="center" vertical="center" wrapText="1"/>
    </xf>
    <xf numFmtId="0" fontId="6" fillId="0" borderId="29" xfId="0" applyFont="1" applyBorder="1" applyAlignment="1">
      <alignment horizontal="left" vertical="center" wrapText="1"/>
    </xf>
    <xf numFmtId="0" fontId="0" fillId="0" borderId="30" xfId="0" applyBorder="1" applyAlignment="1"/>
    <xf numFmtId="0" fontId="0" fillId="0" borderId="31" xfId="0" applyBorder="1" applyAlignment="1"/>
    <xf numFmtId="2" fontId="6" fillId="5" borderId="8" xfId="0" applyNumberFormat="1" applyFont="1" applyFill="1" applyBorder="1" applyAlignment="1">
      <alignment horizontal="center" vertical="center"/>
    </xf>
    <xf numFmtId="0" fontId="6" fillId="0" borderId="7" xfId="0" applyFont="1" applyBorder="1" applyAlignment="1">
      <alignment horizontal="center" vertical="center" wrapText="1"/>
    </xf>
    <xf numFmtId="0" fontId="3" fillId="4" borderId="32" xfId="0" applyFont="1" applyFill="1" applyBorder="1" applyAlignment="1" applyProtection="1">
      <alignment horizontal="center" vertical="center"/>
      <protection locked="0"/>
    </xf>
    <xf numFmtId="0" fontId="0" fillId="0" borderId="34" xfId="0" applyBorder="1" applyAlignment="1" applyProtection="1">
      <protection locked="0"/>
    </xf>
    <xf numFmtId="0" fontId="3" fillId="0" borderId="27" xfId="0" applyFont="1" applyBorder="1" applyAlignment="1">
      <alignment horizontal="left" vertical="center" wrapText="1"/>
    </xf>
    <xf numFmtId="0" fontId="3" fillId="0" borderId="8" xfId="0" applyFont="1" applyBorder="1" applyAlignment="1">
      <alignment horizontal="center" vertical="center" wrapText="1"/>
    </xf>
    <xf numFmtId="0" fontId="6" fillId="0" borderId="26" xfId="0" applyFont="1" applyBorder="1" applyAlignment="1">
      <alignment horizontal="left" vertical="center"/>
    </xf>
    <xf numFmtId="2" fontId="3" fillId="5" borderId="7" xfId="0" applyNumberFormat="1" applyFont="1" applyFill="1" applyBorder="1" applyAlignment="1">
      <alignment horizontal="center" vertical="center"/>
    </xf>
    <xf numFmtId="0" fontId="6" fillId="0" borderId="18" xfId="0" applyFont="1" applyBorder="1" applyAlignment="1">
      <alignment horizontal="center" vertical="center"/>
    </xf>
    <xf numFmtId="0" fontId="5" fillId="0" borderId="24" xfId="0" applyFont="1" applyBorder="1" applyAlignment="1">
      <alignment horizontal="left" vertical="center" wrapText="1"/>
    </xf>
    <xf numFmtId="0" fontId="7" fillId="0" borderId="8" xfId="0" applyFont="1" applyBorder="1" applyAlignment="1">
      <alignment horizontal="center" vertical="center" wrapText="1"/>
    </xf>
    <xf numFmtId="0" fontId="3" fillId="0" borderId="7" xfId="0" applyFont="1" applyBorder="1" applyAlignment="1">
      <alignment horizontal="center" vertical="center" wrapText="1" shrinkToFit="1"/>
    </xf>
    <xf numFmtId="0" fontId="17" fillId="0" borderId="9" xfId="0" applyFont="1" applyBorder="1" applyAlignment="1">
      <alignment horizontal="left" vertical="center" wrapText="1"/>
    </xf>
    <xf numFmtId="0" fontId="16" fillId="0" borderId="7" xfId="0" applyFont="1" applyBorder="1" applyAlignment="1">
      <alignment horizontal="center" vertical="center" wrapText="1"/>
    </xf>
    <xf numFmtId="0" fontId="17" fillId="0" borderId="0" xfId="0" applyFont="1" applyAlignment="1">
      <alignment horizontal="left" vertical="center"/>
    </xf>
    <xf numFmtId="186" fontId="7" fillId="5" borderId="7" xfId="0" applyNumberFormat="1" applyFont="1" applyFill="1" applyBorder="1" applyAlignment="1">
      <alignment horizontal="center" vertical="center"/>
    </xf>
    <xf numFmtId="0" fontId="3" fillId="0" borderId="0" xfId="0" applyFont="1" applyAlignment="1">
      <alignment horizontal="center" vertical="center" wrapText="1"/>
    </xf>
    <xf numFmtId="185" fontId="3" fillId="5" borderId="7" xfId="0" applyNumberFormat="1" applyFont="1" applyFill="1" applyBorder="1" applyAlignment="1">
      <alignment horizontal="center" vertical="center"/>
    </xf>
    <xf numFmtId="0" fontId="3" fillId="4" borderId="7" xfId="0" applyFont="1" applyFill="1" applyBorder="1" applyAlignment="1" applyProtection="1">
      <alignment horizontal="center" vertical="center" wrapText="1"/>
      <protection locked="0"/>
    </xf>
    <xf numFmtId="0" fontId="3" fillId="4" borderId="26" xfId="0" applyFont="1" applyFill="1" applyBorder="1" applyAlignment="1" applyProtection="1">
      <alignment horizontal="left" vertical="top" wrapText="1"/>
      <protection locked="0"/>
    </xf>
    <xf numFmtId="0" fontId="0" fillId="0" borderId="24" xfId="0" applyBorder="1" applyAlignment="1" applyProtection="1">
      <protection locked="0"/>
    </xf>
    <xf numFmtId="0" fontId="15" fillId="0" borderId="0" xfId="0" applyFont="1" applyAlignment="1">
      <alignment horizontal="left" vertical="center"/>
    </xf>
    <xf numFmtId="0" fontId="5" fillId="0" borderId="0" xfId="0" applyFont="1" applyAlignment="1">
      <alignment horizontal="left" vertical="center" wrapText="1"/>
    </xf>
    <xf numFmtId="0" fontId="3" fillId="6" borderId="7" xfId="0" applyFont="1" applyFill="1" applyBorder="1" applyAlignment="1">
      <alignment horizontal="center" vertical="center" wrapText="1"/>
    </xf>
    <xf numFmtId="0" fontId="23" fillId="0" borderId="7" xfId="0" applyFont="1" applyBorder="1" applyAlignment="1">
      <alignment horizontal="center" vertical="center" wrapText="1"/>
    </xf>
    <xf numFmtId="0" fontId="9" fillId="0" borderId="7" xfId="0" applyFont="1" applyBorder="1" applyAlignment="1">
      <alignment horizontal="center" vertical="center" wrapText="1"/>
    </xf>
    <xf numFmtId="187" fontId="3" fillId="5" borderId="7" xfId="0" applyNumberFormat="1" applyFont="1" applyFill="1" applyBorder="1" applyAlignment="1">
      <alignment horizontal="center" vertical="center"/>
    </xf>
    <xf numFmtId="0" fontId="6" fillId="0" borderId="18" xfId="0" applyFont="1" applyBorder="1">
      <alignment vertical="center"/>
    </xf>
    <xf numFmtId="0" fontId="3" fillId="6" borderId="7" xfId="0" applyFont="1" applyFill="1" applyBorder="1" applyAlignment="1">
      <alignment horizontal="center" vertical="center" wrapText="1" shrinkToFit="1"/>
    </xf>
    <xf numFmtId="0" fontId="6" fillId="0" borderId="10" xfId="0" applyFont="1" applyBorder="1" applyAlignment="1">
      <alignment horizontal="center" vertical="center" wrapText="1"/>
    </xf>
    <xf numFmtId="0" fontId="3" fillId="0" borderId="39" xfId="0" applyFont="1" applyBorder="1" applyAlignment="1">
      <alignment horizontal="left" vertical="center"/>
    </xf>
    <xf numFmtId="0" fontId="0" fillId="0" borderId="40" xfId="0" applyBorder="1" applyAlignment="1"/>
    <xf numFmtId="0" fontId="0" fillId="0" borderId="41" xfId="0" applyBorder="1" applyAlignment="1"/>
    <xf numFmtId="0" fontId="6" fillId="0" borderId="29" xfId="0" applyFont="1" applyBorder="1" applyAlignment="1">
      <alignment horizontal="left" vertical="center"/>
    </xf>
    <xf numFmtId="0" fontId="3" fillId="0" borderId="32" xfId="0" applyFont="1" applyBorder="1" applyAlignment="1">
      <alignment horizontal="left" vertical="center"/>
    </xf>
    <xf numFmtId="0" fontId="6" fillId="0" borderId="32" xfId="0" applyFont="1" applyBorder="1" applyAlignment="1">
      <alignment horizontal="left" vertical="center" wrapText="1" shrinkToFit="1"/>
    </xf>
    <xf numFmtId="0" fontId="3" fillId="0" borderId="32" xfId="0" applyFont="1" applyBorder="1" applyAlignment="1">
      <alignment horizontal="left" vertical="center" wrapText="1" shrinkToFit="1"/>
    </xf>
    <xf numFmtId="0" fontId="0" fillId="0" borderId="22" xfId="0" applyBorder="1" applyAlignment="1" applyProtection="1">
      <protection locked="0"/>
    </xf>
    <xf numFmtId="0" fontId="3" fillId="5" borderId="7" xfId="0" applyFont="1" applyFill="1" applyBorder="1" applyAlignment="1">
      <alignment horizontal="center" vertical="center" wrapText="1"/>
    </xf>
    <xf numFmtId="0" fontId="5" fillId="0" borderId="7" xfId="0" applyFont="1" applyBorder="1" applyAlignment="1">
      <alignment horizontal="left" vertical="center"/>
    </xf>
    <xf numFmtId="0" fontId="25" fillId="0" borderId="7" xfId="0" applyFont="1" applyBorder="1" applyAlignment="1">
      <alignment horizontal="center" vertical="center" wrapText="1"/>
    </xf>
    <xf numFmtId="0" fontId="3" fillId="0" borderId="19" xfId="0" applyFont="1" applyBorder="1" applyAlignment="1">
      <alignment horizontal="center" vertical="center" wrapText="1"/>
    </xf>
    <xf numFmtId="2" fontId="3" fillId="5" borderId="8" xfId="0" applyNumberFormat="1" applyFont="1" applyFill="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8" xfId="0" applyFont="1" applyBorder="1" applyAlignment="1">
      <alignment horizontal="center" vertical="center"/>
    </xf>
    <xf numFmtId="2" fontId="6" fillId="5" borderId="7" xfId="0" applyNumberFormat="1" applyFont="1" applyFill="1" applyBorder="1" applyAlignment="1">
      <alignment horizontal="center" vertical="center"/>
    </xf>
    <xf numFmtId="179" fontId="6" fillId="5" borderId="7" xfId="0" applyNumberFormat="1" applyFont="1" applyFill="1" applyBorder="1" applyAlignment="1">
      <alignment horizontal="center" vertical="center"/>
    </xf>
    <xf numFmtId="0" fontId="34" fillId="3" borderId="17" xfId="0" applyFont="1" applyFill="1" applyBorder="1" applyAlignment="1">
      <alignment horizontal="center" vertical="center" shrinkToFit="1"/>
    </xf>
    <xf numFmtId="0" fontId="0" fillId="0" borderId="57" xfId="0" applyBorder="1" applyAlignment="1"/>
    <xf numFmtId="0" fontId="0" fillId="0" borderId="58" xfId="0" applyBorder="1" applyAlignment="1"/>
    <xf numFmtId="0" fontId="6" fillId="10" borderId="67" xfId="0" applyFont="1" applyFill="1" applyBorder="1" applyAlignment="1">
      <alignment horizontal="center" vertical="center"/>
    </xf>
    <xf numFmtId="0" fontId="0" fillId="0" borderId="70" xfId="0" applyBorder="1" applyAlignment="1"/>
    <xf numFmtId="0" fontId="6" fillId="0" borderId="0" xfId="0" applyFont="1" applyAlignment="1">
      <alignment horizontal="center" vertical="center"/>
    </xf>
    <xf numFmtId="0" fontId="6" fillId="0" borderId="0" xfId="0" applyFont="1">
      <alignment vertical="center"/>
    </xf>
    <xf numFmtId="0" fontId="7" fillId="0" borderId="55" xfId="0" applyFont="1" applyBorder="1" applyAlignment="1">
      <alignment horizontal="left" vertical="center" indent="1"/>
    </xf>
    <xf numFmtId="0" fontId="0" fillId="0" borderId="69" xfId="0" applyBorder="1" applyAlignment="1"/>
    <xf numFmtId="0" fontId="6" fillId="0" borderId="26" xfId="0" applyFont="1" applyBorder="1" applyAlignment="1">
      <alignment horizontal="center" vertical="center"/>
    </xf>
    <xf numFmtId="0" fontId="31" fillId="3" borderId="17" xfId="0" applyFont="1" applyFill="1" applyBorder="1" applyAlignment="1">
      <alignment horizontal="left" vertical="center" wrapText="1" indent="1"/>
    </xf>
    <xf numFmtId="0" fontId="6" fillId="0" borderId="27" xfId="0" applyFont="1" applyBorder="1" applyAlignment="1">
      <alignment horizontal="center" vertical="center"/>
    </xf>
    <xf numFmtId="0" fontId="6" fillId="9" borderId="60" xfId="0" applyFont="1" applyFill="1" applyBorder="1" applyAlignment="1">
      <alignment horizontal="left" vertical="center"/>
    </xf>
    <xf numFmtId="0" fontId="0" fillId="0" borderId="61" xfId="0" applyBorder="1" applyAlignment="1"/>
    <xf numFmtId="0" fontId="0" fillId="0" borderId="62" xfId="0" applyBorder="1" applyAlignment="1"/>
    <xf numFmtId="0" fontId="32" fillId="0" borderId="55" xfId="0" applyFont="1" applyBorder="1" applyAlignment="1">
      <alignment horizontal="left" vertical="center" indent="1"/>
    </xf>
    <xf numFmtId="0" fontId="5" fillId="0" borderId="8" xfId="0" applyFont="1" applyBorder="1" applyAlignment="1">
      <alignment horizontal="center" vertical="center"/>
    </xf>
    <xf numFmtId="0" fontId="5" fillId="0" borderId="63" xfId="0" applyFont="1" applyBorder="1" applyAlignment="1">
      <alignment horizontal="center" vertical="center"/>
    </xf>
    <xf numFmtId="0" fontId="0" fillId="0" borderId="64" xfId="0" applyBorder="1" applyAlignment="1"/>
    <xf numFmtId="0" fontId="37" fillId="0" borderId="0" xfId="0" applyFont="1" applyAlignment="1">
      <alignment vertical="top" wrapText="1"/>
    </xf>
    <xf numFmtId="0" fontId="42" fillId="0" borderId="0" xfId="0" applyFont="1" applyAlignment="1"/>
    <xf numFmtId="0" fontId="26" fillId="8" borderId="0" xfId="0" applyFont="1" applyFill="1" applyAlignment="1">
      <alignment horizontal="left" vertical="center"/>
    </xf>
    <xf numFmtId="0" fontId="36" fillId="0" borderId="0" xfId="0" applyFont="1" applyAlignment="1"/>
    <xf numFmtId="0" fontId="37" fillId="0" borderId="0" xfId="0" applyFont="1" applyAlignment="1"/>
    <xf numFmtId="0" fontId="35" fillId="0" borderId="0" xfId="0" applyFont="1" applyAlignment="1"/>
    <xf numFmtId="0" fontId="6" fillId="2" borderId="1" xfId="0" applyFont="1" applyFill="1" applyBorder="1" applyAlignment="1">
      <alignment horizontal="center" vertical="center"/>
    </xf>
    <xf numFmtId="0" fontId="0" fillId="0" borderId="3" xfId="0" applyBorder="1" applyAlignment="1"/>
  </cellXfs>
  <cellStyles count="6">
    <cellStyle name="パーセント 2" xfId="5" xr:uid="{00000000-0005-0000-0000-000005000000}"/>
    <cellStyle name="桁区切り 2" xfId="3" xr:uid="{00000000-0005-0000-0000-000003000000}"/>
    <cellStyle name="標準" xfId="0" builtinId="0"/>
    <cellStyle name="標準 2" xfId="1" xr:uid="{00000000-0005-0000-0000-000001000000}"/>
    <cellStyle name="標準 3" xfId="2" xr:uid="{00000000-0005-0000-0000-000002000000}"/>
    <cellStyle name="標準 4" xfId="4" xr:uid="{00000000-0005-0000-0000-000004000000}"/>
  </cellStyles>
  <dxfs count="16">
    <dxf>
      <fill>
        <patternFill patternType="solid">
          <fgColor rgb="FFFFF2CC"/>
          <bgColor rgb="FFFFF2CC"/>
        </patternFill>
      </fill>
    </dxf>
    <dxf>
      <fill>
        <patternFill>
          <bgColor rgb="FFFFFF00"/>
        </patternFill>
      </fill>
    </dxf>
    <dxf>
      <fill>
        <patternFill>
          <bgColor rgb="FFFFFF00"/>
        </patternFill>
      </fill>
    </dxf>
    <dxf>
      <font>
        <b/>
        <color rgb="FFFF0000"/>
      </font>
      <fill>
        <patternFill patternType="solid">
          <fgColor rgb="FFFFC7CE"/>
          <bgColor rgb="FFFFC7CE"/>
        </patternFill>
      </fill>
    </dxf>
    <dxf>
      <font>
        <b/>
        <color rgb="FFFF0000"/>
      </font>
      <fill>
        <patternFill patternType="solid">
          <fgColor rgb="FFFFC7CE"/>
          <bgColor rgb="FFFFC7CE"/>
        </patternFill>
      </fill>
    </dxf>
    <dxf>
      <font>
        <b/>
        <color rgb="FFFF0000"/>
      </font>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s>
  <tableStyles count="0" defaultTableStyle="TableStyleMedium2" defaultPivotStyle="PivotStyleLight16"/>
  <colors>
    <mruColors>
      <color rgb="FFF0DFEA"/>
      <color rgb="FF4E26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tyles" Target="styles.xml" />
  <Relationship Id="rId5" Type="http://schemas.openxmlformats.org/officeDocument/2006/relationships/worksheet" Target="worksheets/sheet5.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worksheet" Target="worksheets/sheet9.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BIZ UDゴシック"/>
        <a:ea typeface="BIZ UDゴシック"/>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BIZ UDゴシック"/>
        <a:ea typeface="BIZ UDゴシック"/>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657B4"/>
    <pageSetUpPr fitToPage="1"/>
  </sheetPr>
  <dimension ref="A2:F35"/>
  <sheetViews>
    <sheetView showGridLines="0" tabSelected="1" workbookViewId="0">
      <selection activeCell="B1" sqref="B1"/>
    </sheetView>
  </sheetViews>
  <sheetFormatPr defaultRowHeight="13.5" x14ac:dyDescent="0.15"/>
  <cols>
    <col min="1" max="1" width="2.5" style="1" customWidth="1"/>
    <col min="2" max="2" width="21.625" style="1" customWidth="1"/>
    <col min="3" max="3" width="26.625" style="1" customWidth="1"/>
    <col min="4" max="4" width="55" style="1" customWidth="1"/>
    <col min="5" max="5" width="2.5" style="1" customWidth="1"/>
    <col min="6" max="6" width="9" style="1" customWidth="1"/>
  </cols>
  <sheetData>
    <row r="2" spans="2:4" ht="37.5" customHeight="1" x14ac:dyDescent="0.15">
      <c r="B2" s="176" t="s">
        <v>29</v>
      </c>
      <c r="C2" s="172"/>
      <c r="D2" s="172"/>
    </row>
    <row r="3" spans="2:4" ht="37.5" customHeight="1" x14ac:dyDescent="0.15">
      <c r="B3" s="176" t="s">
        <v>30</v>
      </c>
      <c r="C3" s="172"/>
      <c r="D3" s="172"/>
    </row>
    <row r="5" spans="2:4" ht="18.75" customHeight="1" x14ac:dyDescent="0.15">
      <c r="B5" s="171" t="s">
        <v>31</v>
      </c>
      <c r="C5" s="172"/>
      <c r="D5" s="172"/>
    </row>
    <row r="6" spans="2:4" ht="37.5" customHeight="1" x14ac:dyDescent="0.15">
      <c r="B6" s="166" t="s">
        <v>32</v>
      </c>
      <c r="C6" s="174" t="s">
        <v>33</v>
      </c>
      <c r="D6" s="170"/>
    </row>
    <row r="7" spans="2:4" ht="37.5" customHeight="1" x14ac:dyDescent="0.15">
      <c r="B7" s="166" t="s">
        <v>34</v>
      </c>
      <c r="C7" s="174" t="s">
        <v>35</v>
      </c>
      <c r="D7" s="170"/>
    </row>
    <row r="8" spans="2:4" ht="37.5" customHeight="1" x14ac:dyDescent="0.15">
      <c r="B8" s="166" t="s">
        <v>36</v>
      </c>
      <c r="C8" s="174" t="s">
        <v>37</v>
      </c>
      <c r="D8" s="170"/>
    </row>
    <row r="9" spans="2:4" ht="37.5" customHeight="1" x14ac:dyDescent="0.15">
      <c r="B9" s="166" t="s">
        <v>38</v>
      </c>
      <c r="C9" s="174" t="s">
        <v>39</v>
      </c>
      <c r="D9" s="170"/>
    </row>
    <row r="10" spans="2:4" ht="37.5" customHeight="1" x14ac:dyDescent="0.15">
      <c r="B10" s="166" t="s">
        <v>40</v>
      </c>
      <c r="C10" s="174" t="s">
        <v>41</v>
      </c>
      <c r="D10" s="170"/>
    </row>
    <row r="13" spans="2:4" ht="18.75" customHeight="1" x14ac:dyDescent="0.15">
      <c r="B13" s="171" t="s">
        <v>42</v>
      </c>
      <c r="C13" s="172"/>
      <c r="D13" s="172"/>
    </row>
    <row r="14" spans="2:4" ht="18.75" customHeight="1" x14ac:dyDescent="0.15">
      <c r="B14" s="39" t="s">
        <v>43</v>
      </c>
      <c r="C14" s="177" t="s">
        <v>44</v>
      </c>
      <c r="D14" s="170"/>
    </row>
    <row r="15" spans="2:4" ht="37.5" customHeight="1" x14ac:dyDescent="0.15">
      <c r="B15" s="40" t="s">
        <v>45</v>
      </c>
      <c r="C15" s="169" t="s">
        <v>46</v>
      </c>
      <c r="D15" s="170"/>
    </row>
    <row r="16" spans="2:4" ht="37.5" customHeight="1" x14ac:dyDescent="0.15">
      <c r="B16" s="40" t="s">
        <v>47</v>
      </c>
      <c r="C16" s="169" t="s">
        <v>48</v>
      </c>
      <c r="D16" s="170"/>
    </row>
    <row r="17" spans="2:4" ht="18.75" customHeight="1" x14ac:dyDescent="0.15">
      <c r="C17" s="41" t="s">
        <v>49</v>
      </c>
    </row>
    <row r="20" spans="2:4" ht="18.75" customHeight="1" x14ac:dyDescent="0.15">
      <c r="B20" s="171" t="s">
        <v>50</v>
      </c>
      <c r="C20" s="172"/>
      <c r="D20" s="172"/>
    </row>
    <row r="21" spans="2:4" ht="18.75" customHeight="1" x14ac:dyDescent="0.15">
      <c r="B21" s="39" t="s">
        <v>43</v>
      </c>
      <c r="C21" s="177" t="s">
        <v>51</v>
      </c>
      <c r="D21" s="170"/>
    </row>
    <row r="22" spans="2:4" ht="37.5" customHeight="1" x14ac:dyDescent="0.15">
      <c r="B22" s="40" t="s">
        <v>45</v>
      </c>
      <c r="C22" s="169" t="s">
        <v>52</v>
      </c>
      <c r="D22" s="170"/>
    </row>
    <row r="23" spans="2:4" ht="37.5" customHeight="1" x14ac:dyDescent="0.15">
      <c r="B23" s="40" t="s">
        <v>47</v>
      </c>
      <c r="C23" s="169" t="s">
        <v>53</v>
      </c>
      <c r="D23" s="170"/>
    </row>
    <row r="26" spans="2:4" ht="18.75" customHeight="1" x14ac:dyDescent="0.15">
      <c r="B26" s="171" t="s">
        <v>54</v>
      </c>
      <c r="C26" s="172"/>
      <c r="D26" s="172"/>
    </row>
    <row r="27" spans="2:4" ht="18.75" customHeight="1" x14ac:dyDescent="0.15">
      <c r="B27" s="39" t="s">
        <v>55</v>
      </c>
      <c r="C27" s="39" t="s">
        <v>56</v>
      </c>
      <c r="D27" s="39" t="s">
        <v>57</v>
      </c>
    </row>
    <row r="28" spans="2:4" ht="37.5" customHeight="1" x14ac:dyDescent="0.15">
      <c r="B28" s="168" t="s">
        <v>58</v>
      </c>
      <c r="C28" s="40" t="s">
        <v>59</v>
      </c>
      <c r="D28" s="40" t="s">
        <v>60</v>
      </c>
    </row>
    <row r="29" spans="2:4" ht="37.5" customHeight="1" x14ac:dyDescent="0.15">
      <c r="B29" s="168" t="s">
        <v>61</v>
      </c>
      <c r="C29" s="40" t="s">
        <v>62</v>
      </c>
      <c r="D29" s="40" t="s">
        <v>63</v>
      </c>
    </row>
    <row r="30" spans="2:4" ht="37.5" customHeight="1" x14ac:dyDescent="0.15">
      <c r="B30" s="168" t="s">
        <v>64</v>
      </c>
      <c r="C30" s="40" t="s">
        <v>65</v>
      </c>
      <c r="D30" s="162" t="s">
        <v>624</v>
      </c>
    </row>
    <row r="33" spans="2:4" ht="18.75" customHeight="1" x14ac:dyDescent="0.15">
      <c r="B33" s="171" t="s">
        <v>66</v>
      </c>
      <c r="C33" s="172"/>
      <c r="D33" s="172"/>
    </row>
    <row r="34" spans="2:4" ht="90" customHeight="1" x14ac:dyDescent="0.15">
      <c r="B34" s="174" t="s">
        <v>623</v>
      </c>
      <c r="C34" s="175"/>
      <c r="D34" s="170"/>
    </row>
    <row r="35" spans="2:4" ht="22.5" customHeight="1" x14ac:dyDescent="0.15">
      <c r="B35" s="173" t="s">
        <v>618</v>
      </c>
      <c r="C35" s="173"/>
      <c r="D35" s="173"/>
    </row>
  </sheetData>
  <sheetProtection sheet="1" objects="1" scenarios="1"/>
  <mergeCells count="20">
    <mergeCell ref="B3:D3"/>
    <mergeCell ref="C7:D7"/>
    <mergeCell ref="B2:D2"/>
    <mergeCell ref="B5:D5"/>
    <mergeCell ref="C21:D21"/>
    <mergeCell ref="C8:D8"/>
    <mergeCell ref="C6:D6"/>
    <mergeCell ref="C15:D15"/>
    <mergeCell ref="B13:D13"/>
    <mergeCell ref="C14:D14"/>
    <mergeCell ref="C9:D9"/>
    <mergeCell ref="B20:D20"/>
    <mergeCell ref="C10:D10"/>
    <mergeCell ref="C16:D16"/>
    <mergeCell ref="C22:D22"/>
    <mergeCell ref="B33:D33"/>
    <mergeCell ref="B26:D26"/>
    <mergeCell ref="C23:D23"/>
    <mergeCell ref="B35:D35"/>
    <mergeCell ref="B34:D34"/>
  </mergeCells>
  <phoneticPr fontId="1"/>
  <printOptions horizontalCentered="1"/>
  <pageMargins left="0.51181102362204722" right="0.51181102362204722" top="0.51181102362204722" bottom="0.51181102362204722" header="0.31496062992125978" footer="0.31496062992125978"/>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EB9C"/>
    <pageSetUpPr fitToPage="1"/>
  </sheetPr>
  <dimension ref="A1:X102"/>
  <sheetViews>
    <sheetView topLeftCell="A28" zoomScaleNormal="100" workbookViewId="0">
      <selection activeCell="A2" sqref="A2"/>
    </sheetView>
  </sheetViews>
  <sheetFormatPr defaultColWidth="8.5" defaultRowHeight="13.5" x14ac:dyDescent="0.15"/>
  <cols>
    <col min="1" max="1" width="8.5" style="1" customWidth="1"/>
    <col min="4" max="5" width="8.5" style="1" customWidth="1"/>
    <col min="8" max="8" width="8.5" style="1" customWidth="1"/>
    <col min="11" max="11" width="8.5" style="1" customWidth="1"/>
    <col min="13" max="13" width="2.5" style="1" customWidth="1"/>
    <col min="14" max="14" width="85" style="1" customWidth="1"/>
    <col min="20" max="20" width="8.5" style="1" customWidth="1"/>
    <col min="24" max="24" width="8.5" style="1" customWidth="1"/>
  </cols>
  <sheetData>
    <row r="1" spans="1:22" ht="19.5" customHeight="1" x14ac:dyDescent="0.15">
      <c r="A1" s="42" t="s">
        <v>0</v>
      </c>
      <c r="B1" s="2"/>
      <c r="C1" s="2"/>
      <c r="D1" s="2"/>
      <c r="E1" s="2"/>
      <c r="F1" s="2"/>
      <c r="G1" s="2"/>
      <c r="H1" s="2"/>
      <c r="I1" s="2"/>
      <c r="J1" s="2"/>
      <c r="K1" s="2"/>
      <c r="L1" s="2"/>
      <c r="M1" s="2"/>
      <c r="N1" s="2"/>
      <c r="O1" s="2"/>
      <c r="P1" s="2"/>
      <c r="Q1" s="2"/>
      <c r="R1" s="2"/>
      <c r="S1" s="2"/>
      <c r="T1" s="2"/>
      <c r="U1" s="2"/>
      <c r="V1" s="2"/>
    </row>
    <row r="2" spans="1:22" ht="19.5" customHeight="1" x14ac:dyDescent="0.15">
      <c r="A2" s="2"/>
      <c r="B2" s="2"/>
      <c r="C2" s="2"/>
      <c r="D2" s="2"/>
      <c r="E2" s="2"/>
      <c r="F2" s="2"/>
      <c r="G2" s="2"/>
      <c r="H2" s="2"/>
      <c r="I2" s="2"/>
      <c r="J2" s="2"/>
      <c r="K2" s="2"/>
      <c r="L2" s="2"/>
      <c r="M2" s="2"/>
      <c r="N2" s="2"/>
      <c r="O2" s="2"/>
      <c r="P2" s="2"/>
      <c r="Q2" s="2"/>
      <c r="R2" s="2"/>
      <c r="S2" s="2"/>
      <c r="T2" s="2"/>
      <c r="U2" s="2"/>
      <c r="V2" s="2"/>
    </row>
    <row r="3" spans="1:22" ht="30" customHeight="1" x14ac:dyDescent="0.15">
      <c r="A3" s="184" t="s">
        <v>625</v>
      </c>
      <c r="B3" s="185"/>
      <c r="C3" s="185"/>
      <c r="D3" s="172"/>
      <c r="E3" s="172"/>
      <c r="F3" s="185"/>
      <c r="G3" s="185"/>
      <c r="H3" s="172"/>
      <c r="I3" s="185"/>
      <c r="J3" s="185"/>
      <c r="K3" s="172"/>
      <c r="L3" s="185"/>
      <c r="M3" s="2"/>
      <c r="N3" s="2"/>
      <c r="O3" s="2"/>
      <c r="P3" s="2"/>
      <c r="Q3" s="2"/>
      <c r="R3" s="2"/>
      <c r="S3" s="2"/>
      <c r="T3" s="2"/>
      <c r="U3" s="2"/>
      <c r="V3" s="2"/>
    </row>
    <row r="4" spans="1:22" ht="19.5" customHeight="1" x14ac:dyDescent="0.15">
      <c r="A4" s="2"/>
      <c r="B4" s="2"/>
      <c r="C4" s="2"/>
      <c r="D4" s="2"/>
      <c r="E4" s="2"/>
      <c r="F4" s="2"/>
      <c r="G4" s="2"/>
      <c r="H4" s="2"/>
      <c r="I4" s="2"/>
      <c r="J4" s="2"/>
      <c r="K4" s="2"/>
      <c r="L4" s="2"/>
      <c r="M4" s="2"/>
      <c r="N4" s="2"/>
      <c r="O4" s="2"/>
      <c r="P4" s="2"/>
      <c r="Q4" s="2"/>
      <c r="R4" s="2"/>
      <c r="S4" s="2"/>
      <c r="T4" s="2"/>
      <c r="U4" s="2"/>
      <c r="V4" s="2"/>
    </row>
    <row r="5" spans="1:22" ht="19.5" customHeight="1" x14ac:dyDescent="0.15">
      <c r="A5" s="2"/>
      <c r="B5" s="2"/>
      <c r="C5" s="2"/>
      <c r="D5" s="2"/>
      <c r="E5" s="2"/>
      <c r="F5" s="2"/>
      <c r="G5" s="2"/>
      <c r="H5" s="200"/>
      <c r="I5" s="189"/>
      <c r="J5" s="189"/>
      <c r="K5" s="189"/>
      <c r="L5" s="189"/>
      <c r="M5" s="2"/>
      <c r="N5" s="44" t="str">
        <f>IF(H5="","※ 申請日を入力してください（本様式の適用期間：令和8年7月1日〜令和9年6月30日）",IF(OR(H5&lt;DATE(2026,7,1),H5&gt;DATE(2027,6,30)),"※【要確認】申請日が本様式の適用期間（令和8年7月1日〜令和9年6月30日）外です。最新の様式をご使用ください。",""))</f>
        <v>※ 申請日を入力してください（本様式の適用期間：令和8年7月1日〜令和9年6月30日）</v>
      </c>
      <c r="O5" s="2"/>
      <c r="P5" s="2"/>
      <c r="Q5" s="2"/>
      <c r="R5" s="2"/>
      <c r="S5" s="2"/>
      <c r="T5" s="2"/>
      <c r="U5" s="2"/>
      <c r="V5" s="2"/>
    </row>
    <row r="6" spans="1:22" ht="19.5" customHeight="1" x14ac:dyDescent="0.15">
      <c r="A6" s="2"/>
      <c r="B6" s="2"/>
      <c r="C6" s="2"/>
      <c r="D6" s="2"/>
      <c r="E6" s="2"/>
      <c r="F6" s="2"/>
      <c r="G6" s="2"/>
      <c r="H6" s="2"/>
      <c r="I6" s="2"/>
      <c r="J6" s="2"/>
      <c r="K6" s="2"/>
      <c r="L6" s="2"/>
      <c r="M6" s="2"/>
      <c r="N6" s="2"/>
      <c r="O6" s="2"/>
      <c r="P6" s="2"/>
      <c r="Q6" s="2"/>
      <c r="R6" s="2"/>
      <c r="S6" s="2"/>
      <c r="T6" s="2"/>
      <c r="U6" s="2"/>
      <c r="V6" s="2"/>
    </row>
    <row r="7" spans="1:22" ht="19.5" customHeight="1" x14ac:dyDescent="0.15">
      <c r="A7" s="45" t="s">
        <v>1</v>
      </c>
      <c r="B7" s="2"/>
      <c r="C7" s="2"/>
      <c r="D7" s="2"/>
      <c r="E7" s="2"/>
      <c r="F7" s="2"/>
      <c r="G7" s="2"/>
      <c r="H7" s="2"/>
      <c r="I7" s="2"/>
      <c r="J7" s="2"/>
      <c r="K7" s="2"/>
      <c r="L7" s="2"/>
      <c r="M7" s="2"/>
      <c r="N7" s="2"/>
      <c r="O7" s="2"/>
      <c r="P7" s="2"/>
      <c r="Q7" s="2"/>
      <c r="R7" s="2"/>
      <c r="S7" s="2"/>
      <c r="T7" s="2"/>
      <c r="U7" s="2"/>
      <c r="V7" s="2"/>
    </row>
    <row r="8" spans="1:22" ht="19.5" customHeight="1" x14ac:dyDescent="0.15">
      <c r="A8" s="2"/>
      <c r="B8" s="2"/>
      <c r="C8" s="2"/>
      <c r="D8" s="2"/>
      <c r="E8" s="2"/>
      <c r="F8" s="2"/>
      <c r="G8" s="2"/>
      <c r="H8" s="2"/>
      <c r="I8" s="2"/>
      <c r="J8" s="2"/>
      <c r="K8" s="2"/>
      <c r="L8" s="2"/>
      <c r="M8" s="2"/>
      <c r="N8" s="2"/>
      <c r="O8" s="2"/>
      <c r="P8" s="2"/>
      <c r="Q8" s="2"/>
      <c r="R8" s="2"/>
      <c r="S8" s="2"/>
      <c r="T8" s="2"/>
      <c r="U8" s="2"/>
      <c r="V8" s="2"/>
    </row>
    <row r="9" spans="1:22" ht="9.9499999999999993" customHeight="1" x14ac:dyDescent="0.15">
      <c r="A9" s="2"/>
      <c r="B9" s="2"/>
      <c r="C9" s="2"/>
      <c r="D9" s="2"/>
      <c r="E9" s="2"/>
      <c r="F9" s="193"/>
      <c r="G9" s="185"/>
      <c r="H9" s="190"/>
      <c r="I9" s="185"/>
      <c r="J9" s="185"/>
      <c r="K9" s="172"/>
      <c r="L9" s="185"/>
      <c r="M9" s="2"/>
      <c r="N9" s="44"/>
      <c r="O9" s="2"/>
      <c r="P9" s="2"/>
      <c r="Q9" s="2"/>
      <c r="R9" s="2"/>
      <c r="S9" s="2"/>
      <c r="T9" s="2"/>
      <c r="U9" s="2"/>
      <c r="V9" s="2"/>
    </row>
    <row r="10" spans="1:22" ht="19.5" customHeight="1" x14ac:dyDescent="0.15">
      <c r="A10" s="2"/>
      <c r="B10" s="2"/>
      <c r="C10" s="2"/>
      <c r="D10" s="2"/>
      <c r="E10" s="2"/>
      <c r="F10" s="193" t="s">
        <v>2</v>
      </c>
      <c r="G10" s="185"/>
      <c r="H10" s="191"/>
      <c r="I10" s="189"/>
      <c r="J10" s="189"/>
      <c r="K10" s="189"/>
      <c r="L10" s="189"/>
      <c r="M10" s="2"/>
      <c r="N10" s="44" t="str">
        <f>IF(H10="","※ 企業等の名称を入力してください","")</f>
        <v>※ 企業等の名称を入力してください</v>
      </c>
      <c r="O10" s="2"/>
      <c r="P10" s="2"/>
      <c r="Q10" s="2"/>
      <c r="R10" s="2"/>
      <c r="S10" s="2"/>
      <c r="T10" s="2"/>
      <c r="U10" s="2"/>
      <c r="V10" s="2"/>
    </row>
    <row r="11" spans="1:22" ht="19.5" customHeight="1" x14ac:dyDescent="0.15">
      <c r="A11" s="2"/>
      <c r="B11" s="2"/>
      <c r="C11" s="2"/>
      <c r="D11" s="2"/>
      <c r="E11" s="2"/>
      <c r="F11" s="193" t="s">
        <v>3</v>
      </c>
      <c r="G11" s="185"/>
      <c r="H11" s="191"/>
      <c r="I11" s="189"/>
      <c r="J11" s="188"/>
      <c r="K11" s="189"/>
      <c r="L11" s="189"/>
      <c r="M11" s="44"/>
      <c r="N11" s="44" t="str">
        <f>IF(AND(H11="",J11=""),"※ 代表者の職名と氏名を入力してください",IF(OR(H11="",J11=""),"※ 職名・氏名の両方を入力してください",""))</f>
        <v>※ 代表者の職名と氏名を入力してください</v>
      </c>
      <c r="O11" s="2"/>
      <c r="P11" s="2"/>
      <c r="Q11" s="2"/>
      <c r="R11" s="2"/>
      <c r="S11" s="2"/>
      <c r="T11" s="2"/>
      <c r="U11" s="2"/>
      <c r="V11" s="2"/>
    </row>
    <row r="12" spans="1:22" ht="19.5" customHeight="1" x14ac:dyDescent="0.15">
      <c r="A12" s="2"/>
      <c r="B12" s="2"/>
      <c r="C12" s="2"/>
      <c r="D12" s="2"/>
      <c r="E12" s="2"/>
      <c r="F12" s="2"/>
      <c r="G12" s="2"/>
      <c r="H12" s="2"/>
      <c r="I12" s="2"/>
      <c r="J12" s="2"/>
      <c r="K12" s="2"/>
      <c r="L12" s="2"/>
      <c r="M12" s="2"/>
      <c r="N12" s="2"/>
      <c r="O12" s="2"/>
      <c r="P12" s="2"/>
      <c r="Q12" s="2"/>
      <c r="R12" s="2"/>
      <c r="S12" s="2"/>
      <c r="T12" s="2"/>
      <c r="U12" s="2"/>
      <c r="V12" s="2"/>
    </row>
    <row r="13" spans="1:22" ht="9.9499999999999993" customHeight="1" x14ac:dyDescent="0.15">
      <c r="A13" s="2"/>
      <c r="B13" s="2"/>
      <c r="C13" s="2"/>
      <c r="D13" s="2"/>
      <c r="E13" s="2"/>
      <c r="F13" s="193"/>
      <c r="G13" s="185"/>
      <c r="H13" s="190"/>
      <c r="I13" s="185"/>
      <c r="J13" s="185"/>
      <c r="K13" s="172"/>
      <c r="L13" s="185"/>
      <c r="M13" s="44"/>
      <c r="N13" s="44"/>
      <c r="O13" s="2"/>
      <c r="P13" s="2"/>
      <c r="Q13" s="2"/>
      <c r="R13" s="2"/>
      <c r="S13" s="2"/>
      <c r="T13" s="2"/>
      <c r="U13" s="2"/>
      <c r="V13" s="2"/>
    </row>
    <row r="14" spans="1:22" ht="9.9499999999999993" customHeight="1" x14ac:dyDescent="0.15">
      <c r="A14" s="2"/>
      <c r="B14" s="2"/>
      <c r="C14" s="2"/>
      <c r="D14" s="2"/>
      <c r="E14" s="2"/>
      <c r="F14" s="193"/>
      <c r="G14" s="185"/>
      <c r="H14" s="172"/>
      <c r="I14" s="185"/>
      <c r="J14" s="185"/>
      <c r="K14" s="172"/>
      <c r="L14" s="185"/>
      <c r="M14" s="2"/>
      <c r="N14" s="44"/>
      <c r="O14" s="2"/>
      <c r="P14" s="2"/>
      <c r="Q14" s="2"/>
      <c r="R14" s="2"/>
      <c r="S14" s="2"/>
      <c r="T14" s="2"/>
      <c r="U14" s="2"/>
      <c r="V14" s="2"/>
    </row>
    <row r="15" spans="1:22" ht="9.9499999999999993" customHeight="1" x14ac:dyDescent="0.15">
      <c r="A15" s="2"/>
      <c r="B15" s="2"/>
      <c r="C15" s="2"/>
      <c r="D15" s="2"/>
      <c r="E15" s="2"/>
      <c r="F15" s="193"/>
      <c r="G15" s="185"/>
      <c r="H15" s="172"/>
      <c r="I15" s="185"/>
      <c r="J15" s="185"/>
      <c r="K15" s="172"/>
      <c r="L15" s="185"/>
      <c r="M15" s="2"/>
      <c r="N15" s="44"/>
      <c r="O15" s="2"/>
      <c r="P15" s="2"/>
      <c r="Q15" s="2"/>
      <c r="R15" s="2"/>
      <c r="S15" s="2"/>
      <c r="T15" s="2"/>
      <c r="U15" s="2"/>
      <c r="V15" s="2"/>
    </row>
    <row r="16" spans="1:22" ht="9.9499999999999993" customHeight="1" x14ac:dyDescent="0.15">
      <c r="A16" s="2"/>
      <c r="B16" s="2"/>
      <c r="C16" s="2"/>
      <c r="D16" s="2"/>
      <c r="E16" s="2"/>
      <c r="F16" s="2"/>
      <c r="G16" s="2"/>
      <c r="H16" s="2"/>
      <c r="I16" s="2"/>
      <c r="J16" s="2"/>
      <c r="K16" s="2"/>
      <c r="L16" s="2"/>
      <c r="M16" s="2"/>
      <c r="N16" s="2"/>
      <c r="O16" s="2"/>
      <c r="P16" s="2"/>
      <c r="Q16" s="2"/>
      <c r="R16" s="2"/>
      <c r="S16" s="2"/>
      <c r="T16" s="2"/>
      <c r="U16" s="2"/>
      <c r="V16" s="2"/>
    </row>
    <row r="17" spans="1:22" ht="39.75" customHeight="1" x14ac:dyDescent="0.15">
      <c r="A17" s="197" t="s">
        <v>4</v>
      </c>
      <c r="B17" s="185"/>
      <c r="C17" s="185"/>
      <c r="D17" s="172"/>
      <c r="E17" s="172"/>
      <c r="F17" s="185"/>
      <c r="G17" s="185"/>
      <c r="H17" s="172"/>
      <c r="I17" s="185"/>
      <c r="J17" s="185"/>
      <c r="K17" s="172"/>
      <c r="L17" s="185"/>
      <c r="M17" s="2"/>
      <c r="N17" s="2"/>
      <c r="O17" s="2"/>
      <c r="P17" s="2"/>
      <c r="Q17" s="2"/>
      <c r="R17" s="2"/>
      <c r="S17" s="2"/>
      <c r="T17" s="2"/>
      <c r="U17" s="2"/>
      <c r="V17" s="2"/>
    </row>
    <row r="18" spans="1:22" ht="19.5" customHeight="1" x14ac:dyDescent="0.15">
      <c r="A18" s="2"/>
      <c r="B18" s="2"/>
      <c r="C18" s="2"/>
      <c r="D18" s="2"/>
      <c r="E18" s="2"/>
      <c r="F18" s="2"/>
      <c r="G18" s="2"/>
      <c r="H18" s="2"/>
      <c r="I18" s="2"/>
      <c r="J18" s="2"/>
      <c r="K18" s="2"/>
      <c r="L18" s="2"/>
      <c r="M18" s="2"/>
      <c r="N18" s="2"/>
      <c r="O18" s="2"/>
      <c r="P18" s="2"/>
      <c r="Q18" s="2"/>
      <c r="R18" s="2"/>
      <c r="S18" s="2"/>
      <c r="T18" s="2"/>
      <c r="U18" s="2"/>
      <c r="V18" s="2"/>
    </row>
    <row r="19" spans="1:22" ht="19.5" customHeight="1" x14ac:dyDescent="0.15">
      <c r="A19" s="199" t="s">
        <v>5</v>
      </c>
      <c r="B19" s="185"/>
      <c r="C19" s="185"/>
      <c r="D19" s="172"/>
      <c r="E19" s="172"/>
      <c r="F19" s="185"/>
      <c r="G19" s="185"/>
      <c r="H19" s="172"/>
      <c r="I19" s="185"/>
      <c r="J19" s="185"/>
      <c r="K19" s="172"/>
      <c r="L19" s="185"/>
      <c r="M19" s="2"/>
      <c r="N19" s="2"/>
      <c r="O19" s="2"/>
      <c r="P19" s="2"/>
      <c r="Q19" s="2"/>
      <c r="R19" s="2"/>
      <c r="S19" s="2"/>
      <c r="T19" s="2"/>
      <c r="U19" s="2"/>
      <c r="V19" s="2"/>
    </row>
    <row r="20" spans="1:22" ht="19.5" customHeight="1" x14ac:dyDescent="0.15">
      <c r="A20" s="2"/>
      <c r="B20" s="2"/>
      <c r="C20" s="2"/>
      <c r="D20" s="2"/>
      <c r="E20" s="2"/>
      <c r="F20" s="2"/>
      <c r="G20" s="2"/>
      <c r="H20" s="2"/>
      <c r="I20" s="2"/>
      <c r="J20" s="2"/>
      <c r="K20" s="2"/>
      <c r="L20" s="2"/>
      <c r="M20" s="2"/>
      <c r="N20" s="2"/>
      <c r="O20" s="2"/>
      <c r="P20" s="2"/>
      <c r="Q20" s="2"/>
      <c r="R20" s="2"/>
      <c r="S20" s="2"/>
      <c r="T20" s="2"/>
      <c r="U20" s="2"/>
      <c r="V20" s="2"/>
    </row>
    <row r="21" spans="1:22" ht="19.5" customHeight="1" x14ac:dyDescent="0.15">
      <c r="A21" s="160" t="s">
        <v>6</v>
      </c>
      <c r="B21" s="161"/>
      <c r="C21" s="161"/>
      <c r="D21" s="2"/>
      <c r="E21" s="2"/>
      <c r="F21" s="2"/>
      <c r="G21" s="2"/>
      <c r="H21" s="2"/>
      <c r="I21" s="2"/>
      <c r="J21" s="2"/>
      <c r="K21" s="2"/>
      <c r="L21" s="2"/>
      <c r="M21" s="46"/>
      <c r="N21" s="44" t="str">
        <f>IF(AND(A22="○",A23="○"),"※ どちらか一方のみ選択してください",IF(AND(A22="",A23=""),"※ 認定区分を選択してください",""))</f>
        <v>※ 認定区分を選択してください</v>
      </c>
      <c r="O21" s="2"/>
      <c r="P21" s="2"/>
      <c r="Q21" s="2"/>
      <c r="R21" s="2"/>
      <c r="S21" s="2"/>
      <c r="T21" s="2"/>
      <c r="U21" s="2"/>
      <c r="V21" s="2"/>
    </row>
    <row r="22" spans="1:22" ht="28.5" customHeight="1" x14ac:dyDescent="0.15">
      <c r="A22" s="47"/>
      <c r="B22" s="198" t="s">
        <v>7</v>
      </c>
      <c r="C22" s="182"/>
      <c r="D22" s="182"/>
      <c r="E22" s="182"/>
      <c r="F22" s="182"/>
      <c r="G22" s="182"/>
      <c r="H22" s="187"/>
      <c r="I22" s="2"/>
      <c r="J22" s="2"/>
      <c r="K22" s="2"/>
      <c r="L22" s="2"/>
      <c r="M22" s="2"/>
      <c r="N22" s="2"/>
      <c r="O22" s="2"/>
      <c r="P22" s="2"/>
      <c r="Q22" s="2"/>
      <c r="R22" s="2"/>
      <c r="S22" s="2"/>
      <c r="T22" s="2"/>
      <c r="U22" s="2"/>
      <c r="V22" s="2"/>
    </row>
    <row r="23" spans="1:22" ht="28.5" customHeight="1" x14ac:dyDescent="0.15">
      <c r="A23" s="47"/>
      <c r="B23" s="198" t="s">
        <v>8</v>
      </c>
      <c r="C23" s="182"/>
      <c r="D23" s="182"/>
      <c r="E23" s="182"/>
      <c r="F23" s="182"/>
      <c r="G23" s="182"/>
      <c r="H23" s="187"/>
      <c r="I23" s="2"/>
      <c r="J23" s="2"/>
      <c r="K23" s="2"/>
      <c r="L23" s="2"/>
      <c r="M23" s="2"/>
      <c r="N23" s="2"/>
      <c r="O23" s="2"/>
      <c r="P23" s="2"/>
      <c r="Q23" s="2"/>
      <c r="R23" s="2"/>
      <c r="S23" s="2"/>
      <c r="T23" s="2"/>
      <c r="U23" s="2"/>
      <c r="V23" s="2"/>
    </row>
    <row r="24" spans="1:22" ht="19.5" customHeight="1" x14ac:dyDescent="0.15">
      <c r="A24" s="2"/>
      <c r="B24" s="2"/>
      <c r="C24" s="2"/>
      <c r="D24" s="2"/>
      <c r="E24" s="2"/>
      <c r="F24" s="2"/>
      <c r="G24" s="2"/>
      <c r="H24" s="2"/>
      <c r="I24" s="2"/>
      <c r="J24" s="2"/>
      <c r="K24" s="2"/>
      <c r="L24" s="2"/>
      <c r="M24" s="2"/>
      <c r="N24" s="2"/>
      <c r="O24" s="2"/>
      <c r="P24" s="2"/>
      <c r="Q24" s="2"/>
      <c r="R24" s="2"/>
      <c r="S24" s="2"/>
      <c r="T24" s="2"/>
      <c r="U24" s="2"/>
      <c r="V24" s="2"/>
    </row>
    <row r="25" spans="1:22" ht="19.5" customHeight="1" x14ac:dyDescent="0.15">
      <c r="A25" s="160" t="s">
        <v>9</v>
      </c>
      <c r="B25" s="161"/>
      <c r="C25" s="161"/>
      <c r="D25" s="2"/>
      <c r="E25" s="2"/>
      <c r="F25" s="2"/>
      <c r="G25" s="2"/>
      <c r="H25" s="2"/>
      <c r="I25" s="2"/>
      <c r="J25" s="2"/>
      <c r="K25" s="2"/>
      <c r="L25" s="2"/>
      <c r="M25" s="2"/>
      <c r="N25" s="2"/>
      <c r="O25" s="2"/>
      <c r="P25" s="2"/>
      <c r="Q25" s="2"/>
      <c r="R25" s="2"/>
      <c r="S25" s="2"/>
      <c r="T25" s="2"/>
      <c r="U25" s="2"/>
      <c r="V25" s="2"/>
    </row>
    <row r="26" spans="1:22" ht="25.15" customHeight="1" x14ac:dyDescent="0.15">
      <c r="A26" s="186" t="s">
        <v>10</v>
      </c>
      <c r="B26" s="182"/>
      <c r="C26" s="187"/>
      <c r="D26" s="178"/>
      <c r="E26" s="179"/>
      <c r="F26" s="179"/>
      <c r="G26" s="179"/>
      <c r="H26" s="179"/>
      <c r="I26" s="179"/>
      <c r="J26" s="179"/>
      <c r="K26" s="179"/>
      <c r="L26" s="180"/>
      <c r="M26" s="48"/>
      <c r="N26" s="44" t="str">
        <f>IF(D26="","※ 郵便番号を入力してください",IF(LENB(D26)&lt;&gt;LEN(D26),"※ 郵便番号は半角で入力してください",""))</f>
        <v>※ 郵便番号を入力してください</v>
      </c>
      <c r="O26" s="2"/>
      <c r="P26" s="2"/>
      <c r="Q26" s="2"/>
      <c r="R26" s="2"/>
      <c r="S26" s="2"/>
      <c r="T26" s="2"/>
      <c r="U26" s="2"/>
      <c r="V26" s="2"/>
    </row>
    <row r="27" spans="1:22" ht="28.15" customHeight="1" x14ac:dyDescent="0.15">
      <c r="A27" s="206" t="s">
        <v>11</v>
      </c>
      <c r="B27" s="182"/>
      <c r="C27" s="187"/>
      <c r="D27" s="178"/>
      <c r="E27" s="179"/>
      <c r="F27" s="179"/>
      <c r="G27" s="179"/>
      <c r="H27" s="179"/>
      <c r="I27" s="179"/>
      <c r="J27" s="179"/>
      <c r="K27" s="179"/>
      <c r="L27" s="180"/>
      <c r="M27" s="48"/>
      <c r="N27" s="44" t="str">
        <f>IF(D27="","※ 所在地（本社）を入力してください","")</f>
        <v>※ 所在地（本社）を入力してください</v>
      </c>
      <c r="O27" s="2"/>
      <c r="P27" s="2"/>
      <c r="Q27" s="2"/>
      <c r="R27" s="2"/>
      <c r="S27" s="2"/>
      <c r="T27" s="2"/>
      <c r="U27" s="2"/>
      <c r="V27" s="2"/>
    </row>
    <row r="28" spans="1:22" ht="25.15" customHeight="1" x14ac:dyDescent="0.15">
      <c r="A28" s="186" t="s">
        <v>12</v>
      </c>
      <c r="B28" s="182"/>
      <c r="C28" s="187"/>
      <c r="D28" s="178"/>
      <c r="E28" s="179"/>
      <c r="F28" s="179"/>
      <c r="G28" s="179"/>
      <c r="H28" s="179"/>
      <c r="I28" s="179"/>
      <c r="J28" s="179"/>
      <c r="K28" s="179"/>
      <c r="L28" s="180"/>
      <c r="M28" s="2"/>
      <c r="N28" s="44" t="str">
        <f>IF(D28="","",IF(LENB(D28)&lt;&gt;LEN(D28),"※ URLは半角で入力してください",""))</f>
        <v/>
      </c>
      <c r="O28" s="2"/>
      <c r="P28" s="2"/>
      <c r="Q28" s="2"/>
      <c r="R28" s="2"/>
      <c r="S28" s="2"/>
      <c r="T28" s="2"/>
      <c r="U28" s="2"/>
      <c r="V28" s="2"/>
    </row>
    <row r="29" spans="1:22" ht="25.15" customHeight="1" x14ac:dyDescent="0.15">
      <c r="A29" s="186" t="s">
        <v>13</v>
      </c>
      <c r="B29" s="182"/>
      <c r="C29" s="187"/>
      <c r="D29" s="178"/>
      <c r="E29" s="179"/>
      <c r="F29" s="179"/>
      <c r="G29" s="179"/>
      <c r="H29" s="180"/>
      <c r="I29" s="178"/>
      <c r="J29" s="179"/>
      <c r="K29" s="179"/>
      <c r="L29" s="180"/>
      <c r="M29" s="2"/>
      <c r="N29" s="44" t="str">
        <f>IF(D29="","※ 業種（大分類）を選択してください",IF(AND(D29="Ｅ製造業",I29=""),"※ 製造業の場合は中分類も選択してください",IF(AND(D29&lt;&gt;"Ｅ製造業",I29&lt;&gt;""),"※ 製造業以外は中分類を選択しないでください","")))</f>
        <v>※ 業種（大分類）を選択してください</v>
      </c>
      <c r="O29" s="2"/>
      <c r="P29" s="2"/>
      <c r="Q29" s="2"/>
      <c r="R29" s="2"/>
      <c r="S29" s="2"/>
      <c r="T29" s="2"/>
      <c r="U29" s="2"/>
      <c r="V29" s="2"/>
    </row>
    <row r="30" spans="1:22" ht="25.15" customHeight="1" x14ac:dyDescent="0.15">
      <c r="A30" s="186" t="s">
        <v>14</v>
      </c>
      <c r="B30" s="182"/>
      <c r="C30" s="187"/>
      <c r="D30" s="178"/>
      <c r="E30" s="179"/>
      <c r="F30" s="179"/>
      <c r="G30" s="179"/>
      <c r="H30" s="179"/>
      <c r="I30" s="179"/>
      <c r="J30" s="179"/>
      <c r="K30" s="179"/>
      <c r="L30" s="180"/>
      <c r="M30" s="2"/>
      <c r="N30" s="44" t="str">
        <f>IF(D30="","※ 事業内容を入力してください","")</f>
        <v>※ 事業内容を入力してください</v>
      </c>
      <c r="O30" s="2"/>
      <c r="P30" s="2"/>
      <c r="Q30" s="2"/>
      <c r="R30" s="2"/>
      <c r="S30" s="2"/>
      <c r="T30" s="2"/>
      <c r="U30" s="2"/>
      <c r="V30" s="2"/>
    </row>
    <row r="31" spans="1:22" ht="33" customHeight="1" x14ac:dyDescent="0.15">
      <c r="A31" s="207" t="s">
        <v>15</v>
      </c>
      <c r="B31" s="201"/>
      <c r="C31" s="202"/>
      <c r="D31" s="186" t="s">
        <v>16</v>
      </c>
      <c r="E31" s="182"/>
      <c r="F31" s="187"/>
      <c r="G31" s="186" t="s">
        <v>17</v>
      </c>
      <c r="H31" s="182"/>
      <c r="I31" s="187"/>
      <c r="J31" s="186" t="s">
        <v>18</v>
      </c>
      <c r="K31" s="182"/>
      <c r="L31" s="187"/>
      <c r="M31" s="8"/>
      <c r="N31" s="194" t="s">
        <v>626</v>
      </c>
      <c r="O31" s="2"/>
      <c r="P31" s="2"/>
      <c r="Q31" s="2"/>
      <c r="R31" s="2"/>
      <c r="S31" s="2"/>
      <c r="T31" s="2"/>
      <c r="U31" s="2"/>
      <c r="V31" s="2"/>
    </row>
    <row r="32" spans="1:22" ht="33" customHeight="1" x14ac:dyDescent="0.15">
      <c r="A32" s="49"/>
      <c r="B32" s="186" t="s">
        <v>19</v>
      </c>
      <c r="C32" s="187"/>
      <c r="D32" s="183"/>
      <c r="E32" s="179"/>
      <c r="F32" s="50" t="s">
        <v>20</v>
      </c>
      <c r="G32" s="183"/>
      <c r="H32" s="179"/>
      <c r="I32" s="50" t="s">
        <v>20</v>
      </c>
      <c r="J32" s="183"/>
      <c r="K32" s="179"/>
      <c r="L32" s="50" t="s">
        <v>20</v>
      </c>
      <c r="M32" s="8"/>
      <c r="N32" s="195"/>
      <c r="O32" s="2"/>
      <c r="P32" s="2"/>
      <c r="Q32" s="2"/>
      <c r="R32" s="2"/>
      <c r="S32" s="2"/>
      <c r="T32" s="2"/>
      <c r="U32" s="2"/>
      <c r="V32" s="2"/>
    </row>
    <row r="33" spans="1:22" ht="33" customHeight="1" x14ac:dyDescent="0.15">
      <c r="A33" s="49"/>
      <c r="B33" s="186" t="s">
        <v>21</v>
      </c>
      <c r="C33" s="187"/>
      <c r="D33" s="183"/>
      <c r="E33" s="179"/>
      <c r="F33" s="50" t="s">
        <v>20</v>
      </c>
      <c r="G33" s="183"/>
      <c r="H33" s="179"/>
      <c r="I33" s="50" t="s">
        <v>20</v>
      </c>
      <c r="J33" s="183"/>
      <c r="K33" s="179"/>
      <c r="L33" s="50" t="s">
        <v>20</v>
      </c>
      <c r="M33" s="8"/>
      <c r="N33" s="196"/>
      <c r="O33" s="2"/>
      <c r="P33" s="2"/>
      <c r="Q33" s="2"/>
      <c r="R33" s="2"/>
      <c r="S33" s="2"/>
      <c r="T33" s="2"/>
      <c r="U33" s="2"/>
      <c r="V33" s="2"/>
    </row>
    <row r="34" spans="1:22" ht="22.15" customHeight="1" x14ac:dyDescent="0.15">
      <c r="A34" s="51"/>
      <c r="B34" s="192" t="s">
        <v>22</v>
      </c>
      <c r="C34" s="187"/>
      <c r="D34" s="181" t="str">
        <f>IF(AND(D32="",D33=""),"",SUM(D32,D33))</f>
        <v/>
      </c>
      <c r="E34" s="182"/>
      <c r="F34" s="50" t="s">
        <v>20</v>
      </c>
      <c r="G34" s="181" t="str">
        <f>IF(AND(G32="",G33=""),"",SUM(G32,G33))</f>
        <v/>
      </c>
      <c r="H34" s="182"/>
      <c r="I34" s="50" t="s">
        <v>20</v>
      </c>
      <c r="J34" s="181" t="str">
        <f>IF(AND(J32="",J33=""),"",SUM(J32,J33))</f>
        <v/>
      </c>
      <c r="K34" s="182"/>
      <c r="L34" s="50" t="s">
        <v>20</v>
      </c>
      <c r="M34" s="8"/>
      <c r="N34" s="44" t="str">
        <f>IF(AND(D32="",G32="",J32="",D33="",G33="",J33=""),"※ 常時雇用する労働者数を入力してください",IF(D34="","※ 常時雇用する労働者数の総数を入力してください",IF(AND(ISNUMBER(D34),D34=0),"※ 常時雇用する労働者数が0人です。正しく入力してください",IF(AND(G34="",J34=""),"※ うち男性・うち女性の内訳を入力してください",IF(IFERROR(IF(ISNUMBER(G34),G34,0)+IF(ISNUMBER(J34),J34,0),0)&lt;&gt;D34,"※ うち男性・うち女性の合計が総数と一致しません","")))))</f>
        <v>※ 常時雇用する労働者数を入力してください</v>
      </c>
      <c r="O34" s="2"/>
      <c r="P34" s="2"/>
      <c r="Q34" s="2"/>
      <c r="R34" s="2"/>
      <c r="S34" s="2"/>
      <c r="T34" s="2"/>
      <c r="U34" s="2"/>
      <c r="V34" s="2"/>
    </row>
    <row r="35" spans="1:22" ht="25.15" customHeight="1" x14ac:dyDescent="0.15">
      <c r="A35" s="186" t="s">
        <v>23</v>
      </c>
      <c r="B35" s="201"/>
      <c r="C35" s="202"/>
      <c r="D35" s="52" t="s">
        <v>24</v>
      </c>
      <c r="E35" s="178"/>
      <c r="F35" s="180"/>
      <c r="G35" s="52" t="s">
        <v>25</v>
      </c>
      <c r="H35" s="178"/>
      <c r="I35" s="180"/>
      <c r="J35" s="52" t="s">
        <v>26</v>
      </c>
      <c r="K35" s="178"/>
      <c r="L35" s="180"/>
      <c r="M35" s="8"/>
      <c r="N35" s="44" t="str">
        <f>IF(K35="","※ 担当者の氏名等を入力してください","")</f>
        <v>※ 担当者の氏名等を入力してください</v>
      </c>
      <c r="O35" s="2"/>
      <c r="P35" s="2"/>
      <c r="Q35" s="2"/>
      <c r="R35" s="2"/>
      <c r="S35" s="2"/>
      <c r="T35" s="2"/>
      <c r="U35" s="2"/>
      <c r="V35" s="2"/>
    </row>
    <row r="36" spans="1:22" ht="25.15" customHeight="1" x14ac:dyDescent="0.15">
      <c r="A36" s="203"/>
      <c r="B36" s="204"/>
      <c r="C36" s="205"/>
      <c r="D36" s="52" t="s">
        <v>27</v>
      </c>
      <c r="E36" s="178"/>
      <c r="F36" s="179"/>
      <c r="G36" s="179"/>
      <c r="H36" s="180"/>
      <c r="I36" s="52" t="s">
        <v>28</v>
      </c>
      <c r="J36" s="178"/>
      <c r="K36" s="179"/>
      <c r="L36" s="180"/>
      <c r="M36" s="8"/>
      <c r="N36" s="44" t="str">
        <f>IF(AND(E36="",J36=""),"※ Eメールと電話番号を入力してください",IF(E36="","※ Eメールを入力してください",IF(J36="","※ 電話番号を入力してください",IF(LENB(E36)&lt;&gt;LEN(E36),"※ Eメールは半角で入力してください",IF(LENB(J36)&lt;&gt;LEN(J36),"※ 電話番号は半角で入力してください","")))))</f>
        <v>※ Eメールと電話番号を入力してください</v>
      </c>
      <c r="O36" s="13"/>
      <c r="P36" s="13"/>
      <c r="Q36" s="13"/>
      <c r="R36" s="13"/>
      <c r="S36" s="13"/>
      <c r="T36" s="13"/>
      <c r="U36" s="53"/>
      <c r="V36" s="53"/>
    </row>
    <row r="37" spans="1:22" x14ac:dyDescent="0.15">
      <c r="A37" s="6"/>
      <c r="B37" s="54"/>
      <c r="C37" s="54"/>
      <c r="D37" s="55"/>
      <c r="E37" s="56"/>
      <c r="F37" s="56"/>
      <c r="G37" s="54"/>
      <c r="H37" s="54"/>
      <c r="I37" s="55"/>
      <c r="J37" s="56"/>
      <c r="K37" s="3"/>
      <c r="L37" s="13"/>
      <c r="M37" s="13"/>
      <c r="N37" s="13"/>
      <c r="O37" s="13"/>
      <c r="P37" s="13"/>
      <c r="Q37" s="13"/>
      <c r="R37" s="13"/>
      <c r="S37" s="13"/>
      <c r="T37" s="13"/>
      <c r="U37" s="53"/>
      <c r="V37" s="53"/>
    </row>
    <row r="38" spans="1:22" x14ac:dyDescent="0.15">
      <c r="A38" s="6"/>
      <c r="B38" s="54"/>
      <c r="C38" s="54"/>
      <c r="D38" s="55"/>
      <c r="E38" s="13"/>
      <c r="F38" s="13"/>
      <c r="G38" s="54"/>
      <c r="H38" s="54"/>
      <c r="I38" s="55"/>
      <c r="J38" s="13"/>
      <c r="K38" s="13"/>
      <c r="L38" s="13"/>
      <c r="M38" s="13"/>
      <c r="N38" s="13"/>
      <c r="O38" s="13"/>
      <c r="P38" s="13"/>
      <c r="Q38" s="13"/>
      <c r="R38" s="13"/>
      <c r="S38" s="13"/>
      <c r="T38" s="13"/>
      <c r="U38" s="53"/>
      <c r="V38" s="53"/>
    </row>
    <row r="39" spans="1:22" x14ac:dyDescent="0.15">
      <c r="A39" s="6"/>
      <c r="B39" s="54"/>
      <c r="C39" s="54"/>
      <c r="D39" s="55"/>
      <c r="E39" s="13"/>
      <c r="F39" s="13"/>
      <c r="G39" s="54"/>
      <c r="H39" s="54"/>
      <c r="I39" s="55"/>
      <c r="J39" s="13"/>
      <c r="K39" s="13"/>
      <c r="L39" s="13"/>
      <c r="M39" s="13"/>
      <c r="N39" s="13"/>
      <c r="O39" s="13"/>
      <c r="P39" s="13"/>
      <c r="Q39" s="13"/>
      <c r="R39" s="13"/>
      <c r="S39" s="13"/>
      <c r="T39" s="13"/>
      <c r="U39" s="53"/>
      <c r="V39" s="53"/>
    </row>
    <row r="40" spans="1:22" x14ac:dyDescent="0.15">
      <c r="A40" s="33"/>
      <c r="B40" s="13"/>
      <c r="C40" s="13"/>
      <c r="D40" s="13"/>
      <c r="E40" s="13"/>
      <c r="F40" s="13"/>
      <c r="G40" s="13"/>
      <c r="H40" s="13"/>
      <c r="I40" s="13"/>
      <c r="J40" s="13"/>
      <c r="K40" s="13"/>
      <c r="L40" s="13"/>
      <c r="M40" s="13"/>
      <c r="N40" s="13"/>
      <c r="O40" s="13"/>
      <c r="P40" s="13"/>
      <c r="Q40" s="13"/>
      <c r="R40" s="13"/>
      <c r="S40" s="13"/>
      <c r="T40" s="13"/>
      <c r="U40" s="53"/>
      <c r="V40" s="53"/>
    </row>
    <row r="41" spans="1:22" x14ac:dyDescent="0.15">
      <c r="A41" s="3"/>
      <c r="B41" s="7"/>
      <c r="C41" s="7"/>
      <c r="D41" s="3"/>
      <c r="E41" s="9"/>
      <c r="F41" s="13"/>
      <c r="G41" s="3"/>
      <c r="H41" s="13"/>
      <c r="I41" s="3"/>
      <c r="J41" s="13"/>
      <c r="K41" s="9"/>
      <c r="L41" s="13"/>
      <c r="M41" s="13"/>
      <c r="N41" s="13"/>
      <c r="O41" s="13"/>
      <c r="P41" s="13"/>
      <c r="Q41" s="13"/>
      <c r="R41" s="13"/>
      <c r="S41" s="13"/>
      <c r="T41" s="13"/>
      <c r="U41" s="53"/>
      <c r="V41" s="53"/>
    </row>
    <row r="42" spans="1:22" x14ac:dyDescent="0.15">
      <c r="A42" s="6"/>
      <c r="B42" s="54"/>
      <c r="C42" s="54"/>
      <c r="D42" s="18"/>
      <c r="E42" s="57"/>
      <c r="F42" s="13"/>
      <c r="G42" s="9"/>
      <c r="H42" s="13"/>
      <c r="I42" s="57"/>
      <c r="J42" s="13"/>
      <c r="K42" s="14"/>
      <c r="L42" s="13"/>
      <c r="M42" s="34"/>
      <c r="N42" s="13"/>
      <c r="O42" s="13"/>
      <c r="P42" s="13"/>
      <c r="Q42" s="13"/>
      <c r="R42" s="13"/>
      <c r="S42" s="13"/>
      <c r="T42" s="13"/>
      <c r="U42" s="53"/>
      <c r="V42" s="53"/>
    </row>
    <row r="43" spans="1:22" x14ac:dyDescent="0.15">
      <c r="A43" s="6"/>
      <c r="B43" s="6"/>
      <c r="C43" s="6"/>
      <c r="D43" s="3"/>
      <c r="E43" s="3"/>
      <c r="F43" s="18"/>
      <c r="G43" s="3"/>
      <c r="H43" s="3"/>
      <c r="I43" s="3"/>
      <c r="J43" s="3"/>
      <c r="K43" s="14"/>
      <c r="L43" s="13"/>
      <c r="M43" s="13"/>
      <c r="N43" s="13"/>
      <c r="O43" s="13"/>
      <c r="P43" s="13"/>
      <c r="Q43" s="13"/>
      <c r="R43" s="13"/>
      <c r="S43" s="13"/>
      <c r="T43" s="13"/>
      <c r="U43" s="53"/>
      <c r="V43" s="53"/>
    </row>
    <row r="44" spans="1:22" ht="13.9" customHeight="1" x14ac:dyDescent="0.15">
      <c r="A44" s="16"/>
      <c r="B44" s="13"/>
      <c r="C44" s="13"/>
      <c r="D44" s="13"/>
      <c r="E44" s="13"/>
      <c r="F44" s="13"/>
      <c r="G44" s="13"/>
      <c r="H44" s="13"/>
      <c r="I44" s="13"/>
      <c r="J44" s="13"/>
      <c r="K44" s="13"/>
      <c r="L44" s="13"/>
      <c r="M44" s="13"/>
      <c r="N44" s="58"/>
      <c r="O44" s="13"/>
      <c r="P44" s="13"/>
      <c r="Q44" s="13"/>
      <c r="R44" s="13"/>
      <c r="S44" s="13"/>
      <c r="T44" s="13"/>
      <c r="U44" s="53"/>
      <c r="V44" s="53"/>
    </row>
    <row r="45" spans="1:22" x14ac:dyDescent="0.15">
      <c r="A45" s="33"/>
      <c r="B45" s="13"/>
      <c r="C45" s="13"/>
      <c r="D45" s="13"/>
      <c r="E45" s="13"/>
      <c r="F45" s="13"/>
      <c r="G45" s="13"/>
      <c r="H45" s="13"/>
      <c r="I45" s="13"/>
      <c r="J45" s="13"/>
      <c r="K45" s="13"/>
      <c r="L45" s="13"/>
      <c r="M45" s="13"/>
      <c r="N45" s="59"/>
      <c r="O45" s="13"/>
      <c r="P45" s="13"/>
      <c r="Q45" s="13"/>
      <c r="R45" s="13"/>
      <c r="S45" s="13"/>
      <c r="T45" s="13"/>
      <c r="U45" s="53"/>
      <c r="V45" s="53"/>
    </row>
    <row r="46" spans="1:22" x14ac:dyDescent="0.15">
      <c r="A46" s="60"/>
      <c r="B46" s="13"/>
      <c r="C46" s="13"/>
      <c r="D46" s="13"/>
      <c r="E46" s="13"/>
      <c r="F46" s="13"/>
      <c r="G46" s="13"/>
      <c r="H46" s="13"/>
      <c r="I46" s="13"/>
      <c r="J46" s="13"/>
      <c r="K46" s="13"/>
      <c r="L46" s="13"/>
      <c r="M46" s="13"/>
      <c r="N46" s="13"/>
      <c r="O46" s="13"/>
      <c r="P46" s="13"/>
      <c r="Q46" s="13"/>
      <c r="R46" s="13"/>
      <c r="S46" s="13"/>
      <c r="T46" s="13"/>
      <c r="U46" s="53"/>
      <c r="V46" s="53"/>
    </row>
    <row r="47" spans="1:22" x14ac:dyDescent="0.15">
      <c r="A47" s="9"/>
      <c r="B47" s="9"/>
      <c r="C47" s="13"/>
      <c r="D47" s="9"/>
      <c r="E47" s="13"/>
      <c r="F47" s="7"/>
      <c r="G47" s="13"/>
      <c r="H47" s="9"/>
      <c r="I47" s="13"/>
      <c r="J47" s="32"/>
      <c r="K47" s="32"/>
      <c r="L47" s="2"/>
      <c r="M47" s="13"/>
      <c r="N47" s="13"/>
      <c r="O47" s="13"/>
      <c r="P47" s="13"/>
      <c r="Q47" s="13"/>
      <c r="R47" s="13"/>
      <c r="S47" s="13"/>
      <c r="T47" s="13"/>
      <c r="U47" s="53"/>
      <c r="V47" s="53"/>
    </row>
    <row r="48" spans="1:22" x14ac:dyDescent="0.15">
      <c r="A48" s="6"/>
      <c r="B48" s="61"/>
      <c r="C48" s="13"/>
      <c r="D48" s="61"/>
      <c r="E48" s="13"/>
      <c r="F48" s="56"/>
      <c r="G48" s="13"/>
      <c r="H48" s="22"/>
      <c r="I48" s="13"/>
      <c r="J48" s="32"/>
      <c r="K48" s="32"/>
      <c r="L48" s="2"/>
      <c r="M48" s="13"/>
      <c r="N48" s="13"/>
      <c r="O48" s="13"/>
      <c r="P48" s="13"/>
      <c r="Q48" s="13"/>
      <c r="R48" s="13"/>
      <c r="S48" s="13"/>
      <c r="T48" s="13"/>
      <c r="U48" s="53"/>
      <c r="V48" s="53"/>
    </row>
    <row r="49" spans="1:22" x14ac:dyDescent="0.15">
      <c r="A49" s="33"/>
      <c r="B49" s="13"/>
      <c r="C49" s="13"/>
      <c r="D49" s="13"/>
      <c r="E49" s="13"/>
      <c r="F49" s="13"/>
      <c r="G49" s="13"/>
      <c r="H49" s="13"/>
      <c r="I49" s="13"/>
      <c r="J49" s="13"/>
      <c r="K49" s="13"/>
      <c r="L49" s="13"/>
      <c r="M49" s="13"/>
      <c r="N49" s="13"/>
      <c r="O49" s="13"/>
      <c r="P49" s="13"/>
      <c r="Q49" s="13"/>
      <c r="R49" s="13"/>
      <c r="S49" s="13"/>
      <c r="T49" s="13"/>
      <c r="U49" s="53"/>
      <c r="V49" s="53"/>
    </row>
    <row r="50" spans="1:22" x14ac:dyDescent="0.15">
      <c r="A50" s="3"/>
      <c r="B50" s="3"/>
      <c r="C50" s="13"/>
      <c r="D50" s="13"/>
      <c r="E50" s="3"/>
      <c r="F50" s="13"/>
      <c r="G50" s="13"/>
      <c r="H50" s="3"/>
      <c r="I50" s="13"/>
      <c r="J50" s="9"/>
      <c r="K50" s="13"/>
      <c r="L50" s="13"/>
      <c r="M50" s="13"/>
      <c r="N50" s="13"/>
      <c r="O50" s="13"/>
      <c r="P50" s="13"/>
      <c r="Q50" s="13"/>
      <c r="R50" s="13"/>
      <c r="S50" s="13"/>
      <c r="T50" s="13"/>
      <c r="U50" s="53"/>
      <c r="V50" s="53"/>
    </row>
    <row r="51" spans="1:22" x14ac:dyDescent="0.15">
      <c r="A51" s="13"/>
      <c r="B51" s="62"/>
      <c r="C51" s="7"/>
      <c r="D51" s="63"/>
      <c r="E51" s="62"/>
      <c r="F51" s="7"/>
      <c r="G51" s="63"/>
      <c r="H51" s="13"/>
      <c r="I51" s="13"/>
      <c r="J51" s="13"/>
      <c r="K51" s="13"/>
      <c r="L51" s="13"/>
      <c r="M51" s="13"/>
      <c r="N51" s="13"/>
      <c r="O51" s="13"/>
      <c r="P51" s="13"/>
      <c r="Q51" s="13"/>
      <c r="R51" s="13"/>
      <c r="S51" s="13"/>
      <c r="T51" s="13"/>
      <c r="U51" s="53"/>
      <c r="V51" s="53"/>
    </row>
    <row r="52" spans="1:22" x14ac:dyDescent="0.15">
      <c r="A52" s="6"/>
      <c r="B52" s="54"/>
      <c r="C52" s="54"/>
      <c r="D52" s="64"/>
      <c r="E52" s="65"/>
      <c r="F52" s="65"/>
      <c r="G52" s="64"/>
      <c r="H52" s="56"/>
      <c r="I52" s="13"/>
      <c r="J52" s="14"/>
      <c r="K52" s="13"/>
      <c r="L52" s="13"/>
      <c r="M52" s="13"/>
      <c r="N52" s="13"/>
      <c r="O52" s="13"/>
      <c r="P52" s="13"/>
      <c r="Q52" s="13"/>
      <c r="R52" s="13"/>
      <c r="S52" s="13"/>
      <c r="T52" s="13"/>
      <c r="U52" s="53"/>
      <c r="V52" s="53"/>
    </row>
    <row r="53" spans="1:22" x14ac:dyDescent="0.15">
      <c r="A53" s="6"/>
      <c r="B53" s="54"/>
      <c r="C53" s="54"/>
      <c r="D53" s="13"/>
      <c r="E53" s="65"/>
      <c r="F53" s="65"/>
      <c r="G53" s="13"/>
      <c r="H53" s="13"/>
      <c r="I53" s="13"/>
      <c r="J53" s="13"/>
      <c r="K53" s="13"/>
      <c r="L53" s="13"/>
      <c r="M53" s="13"/>
      <c r="N53" s="13"/>
      <c r="O53" s="13"/>
      <c r="P53" s="13"/>
      <c r="Q53" s="13"/>
      <c r="R53" s="13"/>
      <c r="S53" s="13"/>
      <c r="T53" s="13"/>
      <c r="U53" s="53"/>
      <c r="V53" s="53"/>
    </row>
    <row r="54" spans="1:22" x14ac:dyDescent="0.15">
      <c r="A54" s="6"/>
      <c r="B54" s="54"/>
      <c r="C54" s="54"/>
      <c r="D54" s="13"/>
      <c r="E54" s="65"/>
      <c r="F54" s="65"/>
      <c r="G54" s="13"/>
      <c r="H54" s="13"/>
      <c r="I54" s="13"/>
      <c r="J54" s="13"/>
      <c r="K54" s="13"/>
      <c r="L54" s="13"/>
      <c r="M54" s="13"/>
      <c r="N54" s="13"/>
      <c r="O54" s="13"/>
      <c r="P54" s="13"/>
      <c r="Q54" s="13"/>
      <c r="R54" s="13"/>
      <c r="S54" s="13"/>
      <c r="T54" s="13"/>
      <c r="U54" s="53"/>
      <c r="V54" s="53"/>
    </row>
    <row r="55" spans="1:22" x14ac:dyDescent="0.15">
      <c r="A55" s="60"/>
      <c r="B55" s="13"/>
      <c r="C55" s="13"/>
      <c r="D55" s="13"/>
      <c r="E55" s="13"/>
      <c r="F55" s="13"/>
      <c r="G55" s="13"/>
      <c r="H55" s="13"/>
      <c r="I55" s="13"/>
      <c r="J55" s="13"/>
      <c r="K55" s="13"/>
      <c r="L55" s="13"/>
      <c r="M55" s="2"/>
      <c r="N55" s="13"/>
      <c r="O55" s="13"/>
      <c r="P55" s="13"/>
      <c r="Q55" s="13"/>
      <c r="R55" s="13"/>
      <c r="S55" s="13"/>
      <c r="T55" s="13"/>
      <c r="U55" s="53"/>
      <c r="V55" s="53"/>
    </row>
    <row r="56" spans="1:22" x14ac:dyDescent="0.15">
      <c r="A56" s="9"/>
      <c r="B56" s="9"/>
      <c r="C56" s="13"/>
      <c r="D56" s="3"/>
      <c r="E56" s="13"/>
      <c r="F56" s="3"/>
      <c r="G56" s="13"/>
      <c r="H56" s="9"/>
      <c r="I56" s="13"/>
      <c r="J56" s="32"/>
      <c r="K56" s="32"/>
      <c r="L56" s="2"/>
      <c r="M56" s="2"/>
      <c r="N56" s="13"/>
      <c r="O56" s="13"/>
      <c r="P56" s="13"/>
      <c r="Q56" s="13"/>
      <c r="R56" s="13"/>
      <c r="S56" s="13"/>
      <c r="T56" s="13"/>
      <c r="U56" s="53"/>
      <c r="V56" s="53"/>
    </row>
    <row r="57" spans="1:22" x14ac:dyDescent="0.15">
      <c r="A57" s="6"/>
      <c r="B57" s="66"/>
      <c r="C57" s="13"/>
      <c r="D57" s="22"/>
      <c r="E57" s="13"/>
      <c r="F57" s="67"/>
      <c r="G57" s="13"/>
      <c r="H57" s="22"/>
      <c r="I57" s="13"/>
      <c r="J57" s="32"/>
      <c r="K57" s="32"/>
      <c r="L57" s="2"/>
      <c r="M57" s="34"/>
      <c r="N57" s="13"/>
      <c r="O57" s="13"/>
      <c r="P57" s="13"/>
      <c r="Q57" s="13"/>
      <c r="R57" s="13"/>
      <c r="S57" s="13"/>
      <c r="T57" s="13"/>
      <c r="U57" s="53"/>
      <c r="V57" s="53"/>
    </row>
    <row r="58" spans="1:22" x14ac:dyDescent="0.15">
      <c r="A58" s="36"/>
      <c r="B58" s="13"/>
      <c r="C58" s="13"/>
      <c r="D58" s="13"/>
      <c r="E58" s="13"/>
      <c r="F58" s="13"/>
      <c r="G58" s="13"/>
      <c r="H58" s="13"/>
      <c r="I58" s="13"/>
      <c r="J58" s="13"/>
      <c r="K58" s="13"/>
      <c r="L58" s="13"/>
      <c r="M58" s="2"/>
      <c r="N58" s="13"/>
      <c r="O58" s="13"/>
      <c r="P58" s="13"/>
      <c r="Q58" s="13"/>
      <c r="R58" s="13"/>
      <c r="S58" s="13"/>
      <c r="T58" s="13"/>
      <c r="U58" s="53"/>
      <c r="V58" s="53"/>
    </row>
    <row r="59" spans="1:22" x14ac:dyDescent="0.15">
      <c r="A59" s="3"/>
      <c r="B59" s="4"/>
      <c r="C59" s="2"/>
      <c r="D59" s="2"/>
      <c r="E59" s="2"/>
      <c r="F59" s="3"/>
      <c r="G59" s="3"/>
      <c r="H59" s="2"/>
      <c r="I59" s="2"/>
      <c r="J59" s="2"/>
      <c r="K59" s="3"/>
      <c r="L59" s="2"/>
      <c r="M59" s="13"/>
      <c r="N59" s="13"/>
      <c r="O59" s="13"/>
      <c r="P59" s="13"/>
      <c r="Q59" s="13"/>
      <c r="R59" s="13"/>
      <c r="S59" s="13"/>
      <c r="T59" s="13"/>
      <c r="U59" s="53"/>
      <c r="V59" s="53"/>
    </row>
    <row r="60" spans="1:22" x14ac:dyDescent="0.15">
      <c r="A60" s="12"/>
      <c r="B60" s="13"/>
      <c r="C60" s="13"/>
      <c r="D60" s="13"/>
      <c r="E60" s="13"/>
      <c r="F60" s="13"/>
      <c r="G60" s="13"/>
      <c r="H60" s="13"/>
      <c r="I60" s="13"/>
      <c r="J60" s="13"/>
      <c r="K60" s="13"/>
      <c r="L60" s="13"/>
      <c r="M60" s="13"/>
      <c r="N60" s="58"/>
      <c r="O60" s="13"/>
      <c r="P60" s="13"/>
      <c r="Q60" s="13"/>
      <c r="R60" s="13"/>
      <c r="S60" s="13"/>
      <c r="T60" s="13"/>
      <c r="U60" s="53"/>
      <c r="V60" s="53"/>
    </row>
    <row r="61" spans="1:22" x14ac:dyDescent="0.15">
      <c r="A61" s="35"/>
      <c r="B61" s="13"/>
      <c r="C61" s="13"/>
      <c r="D61" s="13"/>
      <c r="E61" s="13"/>
      <c r="F61" s="13"/>
      <c r="G61" s="13"/>
      <c r="H61" s="13"/>
      <c r="I61" s="13"/>
      <c r="J61" s="13"/>
      <c r="K61" s="13"/>
      <c r="L61" s="13"/>
      <c r="M61" s="13"/>
      <c r="N61" s="59"/>
      <c r="O61" s="13"/>
      <c r="P61" s="13"/>
      <c r="Q61" s="13"/>
      <c r="R61" s="13"/>
      <c r="S61" s="13"/>
      <c r="T61" s="13"/>
      <c r="U61" s="53"/>
      <c r="V61" s="53"/>
    </row>
    <row r="62" spans="1:22" x14ac:dyDescent="0.15">
      <c r="A62" s="12"/>
      <c r="B62" s="13"/>
      <c r="C62" s="13"/>
      <c r="D62" s="13"/>
      <c r="E62" s="13"/>
      <c r="F62" s="13"/>
      <c r="G62" s="13"/>
      <c r="H62" s="13"/>
      <c r="I62" s="13"/>
      <c r="J62" s="13"/>
      <c r="K62" s="13"/>
      <c r="L62" s="13"/>
      <c r="M62" s="13"/>
      <c r="N62" s="13"/>
      <c r="O62" s="13"/>
      <c r="P62" s="13"/>
      <c r="Q62" s="13"/>
      <c r="R62" s="13"/>
      <c r="S62" s="13"/>
      <c r="T62" s="13"/>
      <c r="U62" s="53"/>
      <c r="V62" s="53"/>
    </row>
    <row r="63" spans="1:22" x14ac:dyDescent="0.15">
      <c r="A63" s="3"/>
      <c r="B63" s="9"/>
      <c r="C63" s="9"/>
      <c r="D63" s="3"/>
      <c r="E63" s="13"/>
      <c r="F63" s="3"/>
      <c r="G63" s="13"/>
      <c r="H63" s="3"/>
      <c r="I63" s="13"/>
      <c r="J63" s="9"/>
      <c r="K63" s="13"/>
      <c r="L63" s="2"/>
      <c r="M63" s="13"/>
      <c r="N63" s="13"/>
      <c r="O63" s="13"/>
      <c r="P63" s="13"/>
      <c r="Q63" s="13"/>
      <c r="R63" s="13"/>
      <c r="S63" s="13"/>
      <c r="T63" s="13"/>
      <c r="U63" s="53"/>
      <c r="V63" s="53"/>
    </row>
    <row r="64" spans="1:22" x14ac:dyDescent="0.15">
      <c r="A64" s="6"/>
      <c r="B64" s="54"/>
      <c r="C64" s="54"/>
      <c r="D64" s="57"/>
      <c r="E64" s="13"/>
      <c r="F64" s="68"/>
      <c r="G64" s="13"/>
      <c r="H64" s="57"/>
      <c r="I64" s="13"/>
      <c r="J64" s="22"/>
      <c r="K64" s="13"/>
      <c r="L64" s="2"/>
      <c r="M64" s="34"/>
      <c r="N64" s="13"/>
      <c r="O64" s="13"/>
      <c r="P64" s="13"/>
      <c r="Q64" s="13"/>
      <c r="R64" s="13"/>
      <c r="S64" s="13"/>
      <c r="T64" s="13"/>
      <c r="U64" s="53"/>
      <c r="V64" s="53"/>
    </row>
    <row r="65" spans="1:22" x14ac:dyDescent="0.15">
      <c r="A65" s="13"/>
      <c r="B65" s="13"/>
      <c r="C65" s="13"/>
      <c r="D65" s="13"/>
      <c r="E65" s="13"/>
      <c r="F65" s="13"/>
      <c r="G65" s="13"/>
      <c r="H65" s="13"/>
      <c r="I65" s="13"/>
      <c r="J65" s="13"/>
      <c r="K65" s="13"/>
      <c r="L65" s="13"/>
      <c r="M65" s="13"/>
      <c r="N65" s="13"/>
      <c r="O65" s="13"/>
      <c r="P65" s="13"/>
      <c r="Q65" s="13"/>
      <c r="R65" s="13"/>
      <c r="S65" s="13"/>
      <c r="T65" s="13"/>
      <c r="U65" s="53"/>
      <c r="V65" s="53"/>
    </row>
    <row r="66" spans="1:22" x14ac:dyDescent="0.15">
      <c r="A66" s="33"/>
      <c r="B66" s="13"/>
      <c r="C66" s="13"/>
      <c r="D66" s="13"/>
      <c r="E66" s="13"/>
      <c r="F66" s="13"/>
      <c r="G66" s="13"/>
      <c r="H66" s="13"/>
      <c r="I66" s="13"/>
      <c r="J66" s="13"/>
      <c r="K66" s="13"/>
      <c r="L66" s="13"/>
      <c r="M66" s="13"/>
      <c r="N66" s="13"/>
      <c r="O66" s="13"/>
      <c r="P66" s="13"/>
      <c r="Q66" s="13"/>
      <c r="R66" s="13"/>
      <c r="S66" s="13"/>
      <c r="T66" s="13"/>
      <c r="U66" s="53"/>
      <c r="V66" s="53"/>
    </row>
    <row r="67" spans="1:22" x14ac:dyDescent="0.15">
      <c r="A67" s="3"/>
      <c r="B67" s="3"/>
      <c r="C67" s="13"/>
      <c r="D67" s="13"/>
      <c r="E67" s="13"/>
      <c r="F67" s="3"/>
      <c r="G67" s="13"/>
      <c r="H67" s="13"/>
      <c r="I67" s="13"/>
      <c r="J67" s="9"/>
      <c r="K67" s="9"/>
      <c r="L67" s="13"/>
      <c r="M67" s="13"/>
      <c r="N67" s="13"/>
      <c r="O67" s="13"/>
      <c r="P67" s="13"/>
      <c r="Q67" s="13"/>
      <c r="R67" s="13"/>
      <c r="S67" s="13"/>
      <c r="T67" s="13"/>
      <c r="U67" s="53"/>
      <c r="V67" s="53"/>
    </row>
    <row r="68" spans="1:22" x14ac:dyDescent="0.15">
      <c r="A68" s="13"/>
      <c r="B68" s="7"/>
      <c r="C68" s="7"/>
      <c r="D68" s="62"/>
      <c r="E68" s="63"/>
      <c r="F68" s="7"/>
      <c r="G68" s="7"/>
      <c r="H68" s="62"/>
      <c r="I68" s="63"/>
      <c r="J68" s="13"/>
      <c r="K68" s="13"/>
      <c r="L68" s="13"/>
      <c r="M68" s="13"/>
      <c r="N68" s="13"/>
      <c r="O68" s="13"/>
      <c r="P68" s="13"/>
      <c r="Q68" s="13"/>
      <c r="R68" s="13"/>
      <c r="S68" s="13"/>
      <c r="T68" s="13"/>
      <c r="U68" s="53"/>
      <c r="V68" s="53"/>
    </row>
    <row r="69" spans="1:22" x14ac:dyDescent="0.15">
      <c r="A69" s="6"/>
      <c r="B69" s="54"/>
      <c r="C69" s="54"/>
      <c r="D69" s="55"/>
      <c r="E69" s="56"/>
      <c r="F69" s="54"/>
      <c r="G69" s="54"/>
      <c r="H69" s="55"/>
      <c r="I69" s="56"/>
      <c r="J69" s="56"/>
      <c r="K69" s="14"/>
      <c r="L69" s="13"/>
      <c r="M69" s="13"/>
      <c r="N69" s="13"/>
      <c r="O69" s="13"/>
      <c r="P69" s="13"/>
      <c r="Q69" s="13"/>
      <c r="R69" s="13"/>
      <c r="S69" s="13"/>
      <c r="T69" s="13"/>
      <c r="U69" s="53"/>
      <c r="V69" s="53"/>
    </row>
    <row r="70" spans="1:22" x14ac:dyDescent="0.15">
      <c r="A70" s="6"/>
      <c r="B70" s="54"/>
      <c r="C70" s="54"/>
      <c r="D70" s="55"/>
      <c r="E70" s="13"/>
      <c r="F70" s="54"/>
      <c r="G70" s="54"/>
      <c r="H70" s="2"/>
      <c r="I70" s="13"/>
      <c r="J70" s="13"/>
      <c r="K70" s="13"/>
      <c r="L70" s="13"/>
      <c r="M70" s="13"/>
      <c r="N70" s="13"/>
      <c r="O70" s="13"/>
      <c r="P70" s="13"/>
      <c r="Q70" s="13"/>
      <c r="R70" s="13"/>
      <c r="S70" s="13"/>
      <c r="T70" s="13"/>
      <c r="U70" s="53"/>
      <c r="V70" s="53"/>
    </row>
    <row r="71" spans="1:22" x14ac:dyDescent="0.15">
      <c r="A71" s="6"/>
      <c r="B71" s="54"/>
      <c r="C71" s="54"/>
      <c r="D71" s="55"/>
      <c r="E71" s="13"/>
      <c r="F71" s="54"/>
      <c r="G71" s="54"/>
      <c r="H71" s="2"/>
      <c r="I71" s="13"/>
      <c r="J71" s="13"/>
      <c r="K71" s="13"/>
      <c r="L71" s="13"/>
      <c r="M71" s="13"/>
      <c r="N71" s="13"/>
      <c r="O71" s="13"/>
      <c r="P71" s="13"/>
      <c r="Q71" s="13"/>
      <c r="R71" s="13"/>
      <c r="S71" s="13"/>
      <c r="T71" s="13"/>
      <c r="U71" s="53"/>
      <c r="V71" s="53"/>
    </row>
    <row r="72" spans="1:22" x14ac:dyDescent="0.15">
      <c r="A72" s="13"/>
      <c r="B72" s="13"/>
      <c r="C72" s="13"/>
      <c r="D72" s="13"/>
      <c r="E72" s="13"/>
      <c r="F72" s="13"/>
      <c r="G72" s="13"/>
      <c r="H72" s="13"/>
      <c r="I72" s="13"/>
      <c r="J72" s="13"/>
      <c r="K72" s="13"/>
      <c r="L72" s="13"/>
      <c r="M72" s="13"/>
      <c r="N72" s="13"/>
      <c r="O72" s="13"/>
      <c r="P72" s="13"/>
      <c r="Q72" s="13"/>
      <c r="R72" s="13"/>
      <c r="S72" s="13"/>
      <c r="T72" s="13"/>
      <c r="U72" s="53"/>
      <c r="V72" s="53"/>
    </row>
    <row r="73" spans="1:22" ht="13.9" customHeight="1" x14ac:dyDescent="0.15">
      <c r="A73" s="16"/>
      <c r="B73" s="13"/>
      <c r="C73" s="13"/>
      <c r="D73" s="13"/>
      <c r="E73" s="13"/>
      <c r="F73" s="13"/>
      <c r="G73" s="13"/>
      <c r="H73" s="13"/>
      <c r="I73" s="13"/>
      <c r="J73" s="13"/>
      <c r="K73" s="13"/>
      <c r="L73" s="13"/>
      <c r="M73" s="13"/>
      <c r="N73" s="58"/>
      <c r="O73" s="13"/>
      <c r="P73" s="13"/>
      <c r="Q73" s="13"/>
      <c r="R73" s="13"/>
      <c r="S73" s="13"/>
      <c r="T73" s="13"/>
      <c r="U73" s="53"/>
      <c r="V73" s="53"/>
    </row>
    <row r="74" spans="1:22" ht="13.9" customHeight="1" x14ac:dyDescent="0.15">
      <c r="A74" s="37"/>
      <c r="B74" s="13"/>
      <c r="C74" s="13"/>
      <c r="D74" s="13"/>
      <c r="E74" s="13"/>
      <c r="F74" s="13"/>
      <c r="G74" s="13"/>
      <c r="H74" s="13"/>
      <c r="I74" s="13"/>
      <c r="J74" s="13"/>
      <c r="K74" s="13"/>
      <c r="L74" s="13"/>
      <c r="M74" s="13"/>
      <c r="N74" s="59"/>
      <c r="O74" s="13"/>
      <c r="P74" s="13"/>
      <c r="Q74" s="13"/>
      <c r="R74" s="13"/>
      <c r="S74" s="13"/>
      <c r="T74" s="13"/>
      <c r="U74" s="53"/>
      <c r="V74" s="53"/>
    </row>
    <row r="75" spans="1:22" x14ac:dyDescent="0.15">
      <c r="A75" s="6"/>
      <c r="B75" s="3"/>
      <c r="C75" s="13"/>
      <c r="D75" s="13"/>
      <c r="E75" s="13"/>
      <c r="F75" s="13"/>
      <c r="G75" s="13"/>
      <c r="H75" s="13"/>
      <c r="I75" s="9"/>
      <c r="J75" s="13"/>
      <c r="K75" s="9"/>
      <c r="L75" s="13"/>
      <c r="M75" s="27"/>
      <c r="N75" s="13"/>
      <c r="O75" s="13"/>
      <c r="P75" s="13"/>
      <c r="Q75" s="13"/>
      <c r="R75" s="13"/>
      <c r="S75" s="13"/>
      <c r="T75" s="13"/>
      <c r="U75" s="53"/>
      <c r="V75" s="53"/>
    </row>
    <row r="76" spans="1:22" x14ac:dyDescent="0.15">
      <c r="A76" s="14"/>
      <c r="B76" s="69"/>
      <c r="C76" s="13"/>
      <c r="D76" s="13"/>
      <c r="E76" s="13"/>
      <c r="F76" s="13"/>
      <c r="G76" s="13"/>
      <c r="H76" s="13"/>
      <c r="I76" s="3"/>
      <c r="J76" s="13"/>
      <c r="K76" s="14"/>
      <c r="L76" s="13"/>
      <c r="M76" s="13"/>
      <c r="N76" s="13"/>
      <c r="O76" s="13"/>
      <c r="P76" s="13"/>
      <c r="Q76" s="13"/>
      <c r="R76" s="13"/>
      <c r="S76" s="13"/>
      <c r="T76" s="13"/>
      <c r="U76" s="53"/>
      <c r="V76" s="53"/>
    </row>
    <row r="77" spans="1:22" x14ac:dyDescent="0.15">
      <c r="A77" s="13"/>
      <c r="B77" s="69"/>
      <c r="C77" s="36"/>
      <c r="D77" s="13"/>
      <c r="E77" s="13"/>
      <c r="F77" s="13"/>
      <c r="G77" s="13"/>
      <c r="H77" s="13"/>
      <c r="I77" s="3"/>
      <c r="J77" s="13"/>
      <c r="K77" s="13"/>
      <c r="L77" s="13"/>
      <c r="M77" s="13"/>
      <c r="N77" s="13"/>
      <c r="O77" s="13"/>
      <c r="P77" s="13"/>
      <c r="Q77" s="13"/>
      <c r="R77" s="13"/>
      <c r="S77" s="13"/>
      <c r="T77" s="13"/>
      <c r="U77" s="53"/>
      <c r="V77" s="53"/>
    </row>
    <row r="78" spans="1:22" x14ac:dyDescent="0.15">
      <c r="A78" s="13"/>
      <c r="B78" s="69"/>
      <c r="C78" s="70"/>
      <c r="D78" s="13"/>
      <c r="E78" s="13"/>
      <c r="F78" s="13"/>
      <c r="G78" s="13"/>
      <c r="H78" s="13"/>
      <c r="I78" s="3"/>
      <c r="J78" s="13"/>
      <c r="K78" s="13"/>
      <c r="L78" s="13"/>
      <c r="M78" s="13"/>
      <c r="N78" s="13"/>
      <c r="O78" s="13"/>
      <c r="P78" s="13"/>
      <c r="Q78" s="13"/>
      <c r="R78" s="13"/>
      <c r="S78" s="13"/>
      <c r="T78" s="13"/>
      <c r="U78" s="53"/>
      <c r="V78" s="53"/>
    </row>
    <row r="79" spans="1:22" x14ac:dyDescent="0.15">
      <c r="A79" s="13"/>
      <c r="B79" s="69"/>
      <c r="C79" s="36"/>
      <c r="D79" s="13"/>
      <c r="E79" s="13"/>
      <c r="F79" s="13"/>
      <c r="G79" s="13"/>
      <c r="H79" s="13"/>
      <c r="I79" s="3"/>
      <c r="J79" s="13"/>
      <c r="K79" s="13"/>
      <c r="L79" s="13"/>
      <c r="M79" s="13"/>
      <c r="N79" s="13"/>
      <c r="O79" s="13"/>
      <c r="P79" s="13"/>
      <c r="Q79" s="13"/>
      <c r="R79" s="13"/>
      <c r="S79" s="13"/>
      <c r="T79" s="13"/>
      <c r="U79" s="53"/>
      <c r="V79" s="53"/>
    </row>
    <row r="80" spans="1:22" x14ac:dyDescent="0.15">
      <c r="A80" s="14"/>
      <c r="B80" s="69"/>
      <c r="C80" s="13"/>
      <c r="D80" s="13"/>
      <c r="E80" s="13"/>
      <c r="F80" s="13"/>
      <c r="G80" s="13"/>
      <c r="H80" s="13"/>
      <c r="I80" s="3"/>
      <c r="J80" s="13"/>
      <c r="K80" s="13"/>
      <c r="L80" s="13"/>
      <c r="M80" s="13"/>
      <c r="N80" s="13"/>
      <c r="O80" s="13"/>
      <c r="P80" s="13"/>
      <c r="Q80" s="13"/>
      <c r="R80" s="13"/>
      <c r="S80" s="13"/>
      <c r="T80" s="13"/>
      <c r="U80" s="53"/>
      <c r="V80" s="53"/>
    </row>
    <row r="81" spans="1:22" x14ac:dyDescent="0.15">
      <c r="A81" s="13"/>
      <c r="B81" s="69"/>
      <c r="C81" s="69"/>
      <c r="D81" s="13"/>
      <c r="E81" s="13"/>
      <c r="F81" s="13"/>
      <c r="G81" s="13"/>
      <c r="H81" s="13"/>
      <c r="I81" s="3"/>
      <c r="J81" s="13"/>
      <c r="K81" s="13"/>
      <c r="L81" s="13"/>
      <c r="M81" s="13"/>
      <c r="N81" s="13"/>
      <c r="O81" s="13"/>
      <c r="P81" s="13"/>
      <c r="Q81" s="13"/>
      <c r="R81" s="13"/>
      <c r="S81" s="13"/>
      <c r="T81" s="13"/>
      <c r="U81" s="53"/>
      <c r="V81" s="53"/>
    </row>
    <row r="82" spans="1:22" x14ac:dyDescent="0.15">
      <c r="A82" s="13"/>
      <c r="B82" s="69"/>
      <c r="C82" s="71"/>
      <c r="D82" s="13"/>
      <c r="E82" s="13"/>
      <c r="F82" s="13"/>
      <c r="G82" s="13"/>
      <c r="H82" s="13"/>
      <c r="I82" s="3"/>
      <c r="J82" s="13"/>
      <c r="K82" s="13"/>
      <c r="L82" s="13"/>
      <c r="M82" s="13"/>
      <c r="N82" s="13"/>
      <c r="O82" s="13"/>
      <c r="P82" s="13"/>
      <c r="Q82" s="13"/>
      <c r="R82" s="13"/>
      <c r="S82" s="13"/>
      <c r="T82" s="13"/>
      <c r="U82" s="53"/>
      <c r="V82" s="53"/>
    </row>
    <row r="83" spans="1:22" x14ac:dyDescent="0.15">
      <c r="A83" s="13"/>
      <c r="B83" s="69"/>
      <c r="C83" s="30"/>
      <c r="D83" s="13"/>
      <c r="E83" s="13"/>
      <c r="F83" s="13"/>
      <c r="G83" s="13"/>
      <c r="H83" s="13"/>
      <c r="I83" s="3"/>
      <c r="J83" s="13"/>
      <c r="K83" s="13"/>
      <c r="L83" s="13"/>
      <c r="M83" s="13"/>
      <c r="N83" s="13"/>
      <c r="O83" s="13"/>
      <c r="P83" s="13"/>
      <c r="Q83" s="13"/>
      <c r="R83" s="13"/>
      <c r="S83" s="13"/>
      <c r="T83" s="13"/>
      <c r="U83" s="53"/>
      <c r="V83" s="53"/>
    </row>
    <row r="84" spans="1:22" x14ac:dyDescent="0.15">
      <c r="A84" s="13"/>
      <c r="B84" s="69"/>
      <c r="C84" s="38"/>
      <c r="D84" s="13"/>
      <c r="E84" s="13"/>
      <c r="F84" s="13"/>
      <c r="G84" s="13"/>
      <c r="H84" s="13"/>
      <c r="I84" s="3"/>
      <c r="J84" s="13"/>
      <c r="K84" s="13"/>
      <c r="L84" s="13"/>
      <c r="M84" s="13"/>
      <c r="N84" s="13"/>
      <c r="O84" s="13"/>
      <c r="P84" s="13"/>
      <c r="Q84" s="13"/>
      <c r="R84" s="13"/>
      <c r="S84" s="13"/>
      <c r="T84" s="13"/>
      <c r="U84" s="53"/>
      <c r="V84" s="53"/>
    </row>
    <row r="85" spans="1:22" x14ac:dyDescent="0.15">
      <c r="A85" s="13"/>
      <c r="B85" s="69"/>
      <c r="C85" s="30"/>
      <c r="D85" s="13"/>
      <c r="E85" s="13"/>
      <c r="F85" s="13"/>
      <c r="G85" s="13"/>
      <c r="H85" s="13"/>
      <c r="I85" s="3"/>
      <c r="J85" s="13"/>
      <c r="K85" s="13"/>
      <c r="L85" s="13"/>
      <c r="M85" s="13"/>
      <c r="N85" s="13"/>
      <c r="O85" s="13"/>
      <c r="P85" s="13"/>
      <c r="Q85" s="13"/>
      <c r="R85" s="13"/>
      <c r="S85" s="13"/>
      <c r="T85" s="13"/>
      <c r="U85" s="53"/>
      <c r="V85" s="53"/>
    </row>
    <row r="86" spans="1:22" x14ac:dyDescent="0.15">
      <c r="A86" s="13"/>
      <c r="B86" s="69"/>
      <c r="C86" s="38"/>
      <c r="D86" s="13"/>
      <c r="E86" s="13"/>
      <c r="F86" s="13"/>
      <c r="G86" s="13"/>
      <c r="H86" s="13"/>
      <c r="I86" s="3"/>
      <c r="J86" s="13"/>
      <c r="K86" s="13"/>
      <c r="L86" s="13"/>
      <c r="M86" s="13"/>
      <c r="N86" s="13"/>
      <c r="O86" s="13"/>
      <c r="P86" s="13"/>
      <c r="Q86" s="13"/>
      <c r="R86" s="13"/>
      <c r="S86" s="13"/>
      <c r="T86" s="13"/>
      <c r="U86" s="53"/>
      <c r="V86" s="53"/>
    </row>
    <row r="87" spans="1:22" x14ac:dyDescent="0.15">
      <c r="A87" s="13"/>
      <c r="B87" s="69"/>
      <c r="C87" s="38"/>
      <c r="D87" s="13"/>
      <c r="E87" s="13"/>
      <c r="F87" s="13"/>
      <c r="G87" s="13"/>
      <c r="H87" s="13"/>
      <c r="I87" s="13"/>
      <c r="J87" s="13"/>
      <c r="K87" s="13"/>
      <c r="L87" s="13"/>
      <c r="M87" s="13"/>
      <c r="N87" s="13"/>
      <c r="O87" s="13"/>
      <c r="P87" s="13"/>
      <c r="Q87" s="13"/>
      <c r="R87" s="13"/>
      <c r="S87" s="13"/>
      <c r="T87" s="13"/>
      <c r="U87" s="53"/>
      <c r="V87" s="53"/>
    </row>
    <row r="88" spans="1:22" x14ac:dyDescent="0.15">
      <c r="A88" s="14"/>
      <c r="B88" s="69"/>
      <c r="C88" s="13"/>
      <c r="D88" s="13"/>
      <c r="E88" s="13"/>
      <c r="F88" s="13"/>
      <c r="G88" s="13"/>
      <c r="H88" s="13"/>
      <c r="I88" s="3"/>
      <c r="J88" s="13"/>
      <c r="K88" s="13"/>
      <c r="L88" s="13"/>
      <c r="M88" s="13"/>
      <c r="N88" s="13"/>
      <c r="O88" s="13"/>
      <c r="P88" s="13"/>
      <c r="Q88" s="13"/>
      <c r="R88" s="13"/>
      <c r="S88" s="13"/>
      <c r="T88" s="13"/>
      <c r="U88" s="53"/>
      <c r="V88" s="53"/>
    </row>
    <row r="89" spans="1:22" x14ac:dyDescent="0.15">
      <c r="A89" s="13"/>
      <c r="B89" s="13"/>
      <c r="C89" s="13"/>
      <c r="D89" s="13"/>
      <c r="E89" s="13"/>
      <c r="F89" s="13"/>
      <c r="G89" s="13"/>
      <c r="H89" s="13"/>
      <c r="I89" s="13"/>
      <c r="J89" s="13"/>
      <c r="K89" s="13"/>
      <c r="L89" s="13"/>
      <c r="M89" s="13"/>
      <c r="N89" s="13"/>
      <c r="O89" s="13"/>
      <c r="P89" s="13"/>
      <c r="Q89" s="13"/>
      <c r="R89" s="13"/>
      <c r="S89" s="13"/>
      <c r="T89" s="13"/>
      <c r="U89" s="53"/>
      <c r="V89" s="53"/>
    </row>
    <row r="90" spans="1:22" x14ac:dyDescent="0.15">
      <c r="A90" s="13"/>
      <c r="B90" s="13"/>
      <c r="C90" s="13"/>
      <c r="D90" s="13"/>
      <c r="E90" s="13"/>
      <c r="F90" s="13"/>
      <c r="G90" s="13"/>
      <c r="H90" s="13"/>
      <c r="I90" s="13"/>
      <c r="J90" s="13"/>
      <c r="K90" s="13"/>
      <c r="L90" s="13"/>
      <c r="M90" s="13"/>
      <c r="N90" s="13"/>
      <c r="O90" s="13"/>
      <c r="P90" s="13"/>
      <c r="Q90" s="13"/>
      <c r="R90" s="13"/>
      <c r="S90" s="13"/>
      <c r="T90" s="13"/>
      <c r="U90" s="53"/>
      <c r="V90" s="53"/>
    </row>
    <row r="91" spans="1:22" ht="13.9" customHeight="1" x14ac:dyDescent="0.15">
      <c r="A91" s="26"/>
      <c r="B91" s="13"/>
      <c r="C91" s="13"/>
      <c r="D91" s="13"/>
      <c r="E91" s="13"/>
      <c r="F91" s="13"/>
      <c r="G91" s="13"/>
      <c r="H91" s="13"/>
      <c r="I91" s="13"/>
      <c r="J91" s="13"/>
      <c r="K91" s="13"/>
      <c r="L91" s="13"/>
      <c r="M91" s="13"/>
      <c r="N91" s="13"/>
      <c r="O91" s="13"/>
      <c r="P91" s="13"/>
      <c r="Q91" s="13"/>
      <c r="R91" s="13"/>
      <c r="S91" s="13"/>
      <c r="T91" s="13"/>
      <c r="U91" s="53"/>
      <c r="V91" s="53"/>
    </row>
    <row r="92" spans="1:22" ht="13.9" customHeight="1" x14ac:dyDescent="0.15">
      <c r="A92" s="20"/>
      <c r="B92" s="13"/>
      <c r="C92" s="13"/>
      <c r="D92" s="13"/>
      <c r="E92" s="13"/>
      <c r="F92" s="13"/>
      <c r="G92" s="13"/>
      <c r="H92" s="13"/>
      <c r="I92" s="13"/>
      <c r="J92" s="13"/>
      <c r="K92" s="13"/>
      <c r="L92" s="13"/>
      <c r="M92" s="13"/>
      <c r="N92" s="13"/>
      <c r="O92" s="13"/>
      <c r="P92" s="13"/>
      <c r="Q92" s="13"/>
      <c r="R92" s="13"/>
      <c r="S92" s="13"/>
      <c r="T92" s="13"/>
      <c r="U92" s="53"/>
      <c r="V92" s="53"/>
    </row>
    <row r="93" spans="1:22" x14ac:dyDescent="0.15">
      <c r="A93" s="33"/>
      <c r="B93" s="13"/>
      <c r="C93" s="13"/>
      <c r="D93" s="13"/>
      <c r="E93" s="13"/>
      <c r="F93" s="13"/>
      <c r="G93" s="13"/>
      <c r="H93" s="13"/>
      <c r="I93" s="13"/>
      <c r="J93" s="13"/>
      <c r="K93" s="13"/>
      <c r="L93" s="13"/>
      <c r="M93" s="9"/>
      <c r="N93" s="58"/>
      <c r="O93" s="13"/>
      <c r="P93" s="13"/>
      <c r="Q93" s="13"/>
      <c r="R93" s="13"/>
      <c r="S93" s="13"/>
      <c r="T93" s="13"/>
      <c r="U93" s="53"/>
      <c r="V93" s="53"/>
    </row>
    <row r="94" spans="1:22" x14ac:dyDescent="0.15">
      <c r="A94" s="33"/>
      <c r="B94" s="13"/>
      <c r="C94" s="13"/>
      <c r="D94" s="13"/>
      <c r="E94" s="13"/>
      <c r="F94" s="13"/>
      <c r="G94" s="13"/>
      <c r="H94" s="13"/>
      <c r="I94" s="13"/>
      <c r="J94" s="13"/>
      <c r="K94" s="13"/>
      <c r="L94" s="13"/>
      <c r="M94" s="9"/>
      <c r="N94" s="59"/>
      <c r="O94" s="13"/>
      <c r="P94" s="13"/>
      <c r="Q94" s="13"/>
      <c r="R94" s="13"/>
      <c r="S94" s="13"/>
      <c r="T94" s="13"/>
      <c r="U94" s="53"/>
      <c r="V94" s="53"/>
    </row>
    <row r="95" spans="1:22" x14ac:dyDescent="0.15">
      <c r="A95" s="3"/>
      <c r="B95" s="13"/>
      <c r="C95" s="13"/>
      <c r="D95" s="13"/>
      <c r="E95" s="13"/>
      <c r="F95" s="13"/>
      <c r="G95" s="22"/>
      <c r="H95" s="13"/>
      <c r="I95" s="13"/>
      <c r="J95" s="22"/>
      <c r="K95" s="9"/>
      <c r="L95" s="13"/>
      <c r="M95" s="9"/>
      <c r="N95" s="13"/>
      <c r="O95" s="13"/>
      <c r="P95" s="13"/>
      <c r="Q95" s="13"/>
      <c r="R95" s="13"/>
      <c r="S95" s="13"/>
      <c r="T95" s="13"/>
      <c r="U95" s="53"/>
      <c r="V95" s="53"/>
    </row>
    <row r="96" spans="1:22" x14ac:dyDescent="0.15">
      <c r="A96" s="13"/>
      <c r="B96" s="13"/>
      <c r="C96" s="13"/>
      <c r="D96" s="13"/>
      <c r="E96" s="13"/>
      <c r="F96" s="13"/>
      <c r="G96" s="9"/>
      <c r="H96" s="13"/>
      <c r="I96" s="13"/>
      <c r="J96" s="9"/>
      <c r="K96" s="9"/>
      <c r="L96" s="13"/>
      <c r="M96" s="27"/>
      <c r="N96" s="13"/>
      <c r="O96" s="13"/>
      <c r="P96" s="13"/>
      <c r="Q96" s="13"/>
      <c r="R96" s="13"/>
      <c r="S96" s="13"/>
      <c r="T96" s="13"/>
      <c r="U96" s="53"/>
      <c r="V96" s="53"/>
    </row>
    <row r="97" spans="1:22" x14ac:dyDescent="0.15">
      <c r="A97" s="13"/>
      <c r="B97" s="13"/>
      <c r="C97" s="13"/>
      <c r="D97" s="13"/>
      <c r="E97" s="13"/>
      <c r="F97" s="13"/>
      <c r="G97" s="13"/>
      <c r="H97" s="13"/>
      <c r="I97" s="13"/>
      <c r="J97" s="13"/>
      <c r="K97" s="13"/>
      <c r="L97" s="13"/>
      <c r="M97" s="13"/>
      <c r="N97" s="2"/>
      <c r="O97" s="2"/>
      <c r="P97" s="2"/>
      <c r="Q97" s="2"/>
      <c r="R97" s="2"/>
      <c r="S97" s="13"/>
      <c r="T97" s="13"/>
      <c r="U97" s="53"/>
      <c r="V97" s="53"/>
    </row>
    <row r="98" spans="1:22" x14ac:dyDescent="0.15">
      <c r="A98" s="33"/>
      <c r="B98" s="13"/>
      <c r="C98" s="13"/>
      <c r="D98" s="13"/>
      <c r="E98" s="13"/>
      <c r="F98" s="13"/>
      <c r="G98" s="13"/>
      <c r="H98" s="13"/>
      <c r="I98" s="13"/>
      <c r="J98" s="13"/>
      <c r="K98" s="13"/>
      <c r="L98" s="13"/>
      <c r="M98" s="9"/>
      <c r="N98" s="58"/>
      <c r="O98" s="13"/>
      <c r="P98" s="13"/>
      <c r="Q98" s="13"/>
      <c r="R98" s="13"/>
      <c r="S98" s="13"/>
      <c r="T98" s="13"/>
      <c r="U98" s="53"/>
      <c r="V98" s="53"/>
    </row>
    <row r="99" spans="1:22" x14ac:dyDescent="0.15">
      <c r="A99" s="33"/>
      <c r="B99" s="13"/>
      <c r="C99" s="13"/>
      <c r="D99" s="13"/>
      <c r="E99" s="13"/>
      <c r="F99" s="13"/>
      <c r="G99" s="13"/>
      <c r="H99" s="13"/>
      <c r="I99" s="13"/>
      <c r="J99" s="13"/>
      <c r="K99" s="13"/>
      <c r="L99" s="13"/>
      <c r="M99" s="9"/>
      <c r="N99" s="59"/>
      <c r="O99" s="13"/>
      <c r="P99" s="13"/>
      <c r="Q99" s="13"/>
      <c r="R99" s="13"/>
      <c r="S99" s="13"/>
      <c r="T99" s="13"/>
      <c r="U99" s="53"/>
      <c r="V99" s="53"/>
    </row>
    <row r="100" spans="1:22" x14ac:dyDescent="0.15">
      <c r="A100" s="14"/>
      <c r="B100" s="13"/>
      <c r="C100" s="13"/>
      <c r="D100" s="13"/>
      <c r="E100" s="13"/>
      <c r="F100" s="13"/>
      <c r="G100" s="22"/>
      <c r="H100" s="13"/>
      <c r="I100" s="13"/>
      <c r="J100" s="22"/>
      <c r="K100" s="9"/>
      <c r="L100" s="13"/>
      <c r="M100" s="22"/>
      <c r="N100" s="13"/>
      <c r="O100" s="13"/>
      <c r="P100" s="13"/>
      <c r="Q100" s="13"/>
      <c r="R100" s="13"/>
      <c r="S100" s="13"/>
      <c r="T100" s="13"/>
      <c r="U100" s="53"/>
      <c r="V100" s="53"/>
    </row>
    <row r="101" spans="1:22" x14ac:dyDescent="0.15">
      <c r="A101" s="13"/>
      <c r="B101" s="13"/>
      <c r="C101" s="13"/>
      <c r="D101" s="13"/>
      <c r="E101" s="13"/>
      <c r="F101" s="13"/>
      <c r="G101" s="9"/>
      <c r="H101" s="13"/>
      <c r="I101" s="13"/>
      <c r="J101" s="9"/>
      <c r="K101" s="22"/>
      <c r="L101" s="13"/>
      <c r="M101" s="27"/>
      <c r="N101" s="13"/>
      <c r="O101" s="13"/>
      <c r="P101" s="13"/>
      <c r="Q101" s="13"/>
      <c r="R101" s="13"/>
      <c r="S101" s="13"/>
      <c r="T101" s="13"/>
      <c r="U101" s="53"/>
      <c r="V101" s="53"/>
    </row>
    <row r="102" spans="1:22" x14ac:dyDescent="0.15">
      <c r="A102" s="13"/>
      <c r="B102" s="13"/>
      <c r="C102" s="13"/>
      <c r="D102" s="13"/>
      <c r="E102" s="13"/>
      <c r="F102" s="13"/>
      <c r="G102" s="13"/>
      <c r="H102" s="13"/>
      <c r="I102" s="13"/>
      <c r="J102" s="13"/>
      <c r="K102" s="13"/>
      <c r="L102" s="13"/>
      <c r="M102" s="13"/>
      <c r="N102" s="2"/>
      <c r="O102" s="2"/>
      <c r="P102" s="2"/>
      <c r="Q102" s="2"/>
      <c r="R102" s="2"/>
      <c r="S102" s="13"/>
      <c r="T102" s="13"/>
      <c r="U102" s="53"/>
      <c r="V102" s="53"/>
    </row>
  </sheetData>
  <sheetProtection sheet="1" objects="1" scenarios="1"/>
  <mergeCells count="51">
    <mergeCell ref="H10:L10"/>
    <mergeCell ref="A27:C27"/>
    <mergeCell ref="I29:L29"/>
    <mergeCell ref="A31:C31"/>
    <mergeCell ref="J32:K32"/>
    <mergeCell ref="G31:I31"/>
    <mergeCell ref="H5:L5"/>
    <mergeCell ref="E36:H36"/>
    <mergeCell ref="F9:G9"/>
    <mergeCell ref="B23:H23"/>
    <mergeCell ref="B33:C33"/>
    <mergeCell ref="D33:E33"/>
    <mergeCell ref="G32:H32"/>
    <mergeCell ref="D31:F31"/>
    <mergeCell ref="D29:H29"/>
    <mergeCell ref="B32:C32"/>
    <mergeCell ref="F14:G14"/>
    <mergeCell ref="H13:L15"/>
    <mergeCell ref="A35:C36"/>
    <mergeCell ref="F11:G11"/>
    <mergeCell ref="D27:L27"/>
    <mergeCell ref="F10:G10"/>
    <mergeCell ref="N31:N33"/>
    <mergeCell ref="J34:K34"/>
    <mergeCell ref="F15:G15"/>
    <mergeCell ref="D28:L28"/>
    <mergeCell ref="J31:L31"/>
    <mergeCell ref="D32:E32"/>
    <mergeCell ref="A17:L17"/>
    <mergeCell ref="A29:C29"/>
    <mergeCell ref="D30:L30"/>
    <mergeCell ref="A28:C28"/>
    <mergeCell ref="G34:H34"/>
    <mergeCell ref="B22:H22"/>
    <mergeCell ref="A19:L19"/>
    <mergeCell ref="J36:L36"/>
    <mergeCell ref="D34:E34"/>
    <mergeCell ref="J33:K33"/>
    <mergeCell ref="A3:L3"/>
    <mergeCell ref="A26:C26"/>
    <mergeCell ref="J11:L11"/>
    <mergeCell ref="H9:L9"/>
    <mergeCell ref="E35:F35"/>
    <mergeCell ref="K35:L35"/>
    <mergeCell ref="H11:I11"/>
    <mergeCell ref="B34:C34"/>
    <mergeCell ref="G33:H33"/>
    <mergeCell ref="D26:L26"/>
    <mergeCell ref="A30:C30"/>
    <mergeCell ref="F13:G13"/>
    <mergeCell ref="H35:I35"/>
  </mergeCells>
  <phoneticPr fontId="1"/>
  <conditionalFormatting sqref="A22:A23">
    <cfRule type="expression" dxfId="15" priority="1">
      <formula>AND($A$22="○",$A$23="○")</formula>
    </cfRule>
  </conditionalFormatting>
  <conditionalFormatting sqref="H5:L5">
    <cfRule type="expression" dxfId="14" priority="5">
      <formula>AND($H$5&lt;&gt;"",OR($H$5&lt;DATE(2026,7,1),$H$5&gt;DATE(2027,6,30)))</formula>
    </cfRule>
  </conditionalFormatting>
  <conditionalFormatting sqref="H11:L11">
    <cfRule type="expression" dxfId="13" priority="2">
      <formula>AND(OR($H$11&lt;&gt;"",$J$11&lt;&gt;""),OR($H$11="",$J$11=""))</formula>
    </cfRule>
  </conditionalFormatting>
  <conditionalFormatting sqref="I29:L29">
    <cfRule type="expression" dxfId="12" priority="3">
      <formula>AND($D$29&lt;&gt;"Ｅ製造業",$D$29&lt;&gt;"",$I$29&lt;&gt;"")</formula>
    </cfRule>
    <cfRule type="expression" dxfId="11" priority="4">
      <formula>AND($D$29="Ｅ製造業",$I$29="")</formula>
    </cfRule>
  </conditionalFormatting>
  <dataValidations count="15">
    <dataValidation allowBlank="1" showInputMessage="1" promptTitle="企業等の名称の入力" prompt="正式名称を入力してください（例：株式会社○○、社会福祉法人○○）" sqref="H10" xr:uid="{00000000-0002-0000-0100-000000000000}"/>
    <dataValidation allowBlank="1" showInputMessage="1" promptTitle="代表者の職名の入力" prompt="代表者の職名を入力してください（例：代表取締役、理事長）" sqref="H11" xr:uid="{00000000-0002-0000-0100-000001000000}"/>
    <dataValidation allowBlank="1" showInputMessage="1" promptTitle="代表者の氏名の入力" prompt="代表者の氏名を入力してください" sqref="J11" xr:uid="{00000000-0002-0000-0100-000002000000}"/>
    <dataValidation type="list" allowBlank="1" showInputMessage="1" showErrorMessage="1" errorTitle="入力できない文字です" error="「○」のみ選択できます。プルダウンから選択してください。" promptTitle="認定区分の選択" prompt="どちらかの「○」を選択してください（両方選択は不可）" sqref="A22:A23" xr:uid="{00000000-0002-0000-0100-000003000000}">
      <formula1>"○"</formula1>
    </dataValidation>
    <dataValidation type="custom" allowBlank="1" showInputMessage="1" showErrorMessage="1" errorTitle="半角以外は入力できません" error="半角文字（半角数字、ハイフン等）のみ入力できます。_x000a_例：950-0000" promptTitle="郵便番号の入力" prompt="ハイフン付きで半角入力してください（例：950-0000）" sqref="D26" xr:uid="{00000000-0002-0000-0100-000004000000}">
      <formula1>LENB(D26)=LEN(D26)</formula1>
    </dataValidation>
    <dataValidation allowBlank="1" showInputMessage="1" promptTitle="所在地（本社）の入力" prompt="新潟県内の場合は「新潟県」を省略して入力してください" sqref="D27" xr:uid="{00000000-0002-0000-0100-000005000000}"/>
    <dataValidation type="custom" allowBlank="1" showInputMessage="1" showErrorMessage="1" errorTitle="半角以外は入力できません" error="半角文字（URL）のみ入力できます。_x000a_（任意項目）" promptTitle="ホームページの入力" prompt="URLを半角で入力してください（任意項目）" sqref="D28" xr:uid="{00000000-0002-0000-0100-000006000000}">
      <formula1>LENB(D28)=LEN(D28)</formula1>
    </dataValidation>
    <dataValidation allowBlank="1" showInputMessage="1" promptTitle="事業内容の入力" prompt="事業内容を簡潔に入力してください（例：金属加工業）" sqref="D30" xr:uid="{00000000-0002-0000-0100-000007000000}"/>
    <dataValidation allowBlank="1" showInputMessage="1" promptTitle="担当者の部署名の入力" prompt="担当者の部署名を入力してください（例：総務部、人事課）" sqref="E35" xr:uid="{00000000-0002-0000-0100-000008000000}"/>
    <dataValidation allowBlank="1" showInputMessage="1" promptTitle="担当者の職名の入力" prompt="担当者の職名を入力してください（例：総務課長、主任）" sqref="H35" xr:uid="{00000000-0002-0000-0100-000009000000}"/>
    <dataValidation allowBlank="1" showInputMessage="1" promptTitle="担当者の氏名の入力" prompt="担当者の氏名を入力してください" sqref="K35" xr:uid="{00000000-0002-0000-0100-00000A000000}"/>
    <dataValidation type="custom" allowBlank="1" showInputMessage="1" showErrorMessage="1" errorTitle="半角以外は入力できません" error="半角文字（メールアドレス）のみ入力できます。" promptTitle="Eメールの入力" prompt="事務局からの連絡を受けるメールアドレスを半角で入力してください" sqref="E36" xr:uid="{00000000-0002-0000-0100-00000B000000}">
      <formula1>LENB(E36)=LEN(E36)</formula1>
    </dataValidation>
    <dataValidation type="custom" allowBlank="1" showInputMessage="1" showErrorMessage="1" errorTitle="半角以外は入力できません" error="半角文字（数字とハイフン）のみ入力できます。_x000a_例：025-000-0000" promptTitle="電話番号の入力" prompt="事務局からの連絡を受ける電話番号をハイフン付き半角で入力してください" sqref="J36" xr:uid="{00000000-0002-0000-0100-00000C000000}">
      <formula1>LENB(J36)=LEN(J36)</formula1>
    </dataValidation>
    <dataValidation type="whole" operator="greaterThanOrEqual" allowBlank="1" showInputMessage="1" showErrorMessage="1" errorTitle="整数以外は入力できません" error="0以上の整数を入力してください。_x000a_（小数・文字・負数は不可）" promptTitle="該当する人数を入力" prompt="0以上の整数（人数）を入力してください" sqref="D32 D33 G32 G33 J32 J33" xr:uid="{00000000-0002-0000-0100-00000E000000}">
      <formula1>0</formula1>
    </dataValidation>
    <dataValidation type="date" operator="greaterThanOrEqual" allowBlank="1" showInputMessage="1" showErrorMessage="1" errorTitle="入力内容をご確認ください" error="日付形式で入力してください。_x000a_（例：2026/7/1）_x000a_本様式は、令和8年7月1日〜令和9年6月30日に申請する場合に使用できます。" promptTitle="申請年月日の入力" prompt="（入力例）2026/7/1_x000a_※本様式は、令和8年7月1日～令和9年6月30日に申請する場合に使用できます。" sqref="H5:L5" xr:uid="{53B2D126-A7CE-407B-A36F-F69D7224DC55}">
      <formula1>46204</formula1>
    </dataValidation>
  </dataValidations>
  <printOptions horizontalCentered="1"/>
  <pageMargins left="0.51181102362204722" right="0.51181102362204722" top="0.51181102362204722" bottom="0.51181102362204722" header="0.31496062992125978" footer="0.31496062992125978"/>
  <pageSetup paperSize="9" scale="92" orientation="portrait" r:id="rId1"/>
  <extLst>
    <ext xmlns:x14="http://schemas.microsoft.com/office/spreadsheetml/2009/9/main" uri="{CCE6A557-97BC-4b89-ADB6-D9C93CAAB3DF}">
      <x14:dataValidations xmlns:xm="http://schemas.microsoft.com/office/excel/2006/main" count="2">
        <x14:dataValidation type="list" imeMode="on" allowBlank="1" showInputMessage="1" showErrorMessage="1" promptTitle="業種（大分類）" prompt="自社の業種を選択してください。製造業の場合は「Ｅ製造業」を選び、右隣の欄でも該当する中分類を選択してください。" xr:uid="{00000000-0002-0000-0100-00000F000000}">
          <x14:formula1>
            <xm:f>参照用_第9号イ!$B$10:$B$29</xm:f>
          </x14:formula1>
          <xm:sqref>D29</xm:sqref>
        </x14:dataValidation>
        <x14:dataValidation type="list" imeMode="on" allowBlank="1" showInputMessage="1" showErrorMessage="1" promptTitle="製造業の中分類" prompt="左欄で「Ｅ製造業」を選択した場合のみ、該当する中分類を選んでください。製造業以外は入力不要です。" xr:uid="{00000000-0002-0000-0100-000010000000}">
          <x14:formula1>
            <xm:f>参照用_第10号ウ!$B$14:$B$35</xm:f>
          </x14:formula1>
          <xm:sqref>I29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EB9C"/>
  </sheetPr>
  <dimension ref="A1:AX180"/>
  <sheetViews>
    <sheetView topLeftCell="A103" zoomScaleNormal="100" workbookViewId="0">
      <selection activeCell="A2" sqref="A2"/>
    </sheetView>
  </sheetViews>
  <sheetFormatPr defaultRowHeight="13.5" x14ac:dyDescent="0.15"/>
  <cols>
    <col min="1" max="1" width="11.5" style="1" customWidth="1"/>
    <col min="2" max="12" width="8.75" style="1" customWidth="1"/>
    <col min="13" max="13" width="2.5" style="1" customWidth="1"/>
    <col min="14" max="18" width="10.625" style="1" customWidth="1"/>
    <col min="19" max="50" width="8.375" style="1" customWidth="1"/>
  </cols>
  <sheetData>
    <row r="1" spans="1:20" ht="21.75" customHeight="1" x14ac:dyDescent="0.15">
      <c r="A1" s="29" t="s">
        <v>67</v>
      </c>
      <c r="B1" s="2"/>
      <c r="C1" s="2"/>
      <c r="D1" s="2"/>
      <c r="E1" s="19"/>
      <c r="F1" s="2"/>
      <c r="G1" s="2"/>
      <c r="H1" s="2"/>
      <c r="I1" s="2"/>
      <c r="J1" s="2"/>
      <c r="K1" s="2"/>
      <c r="L1" s="2"/>
      <c r="M1" s="2"/>
      <c r="N1" s="17"/>
      <c r="O1" s="17"/>
      <c r="P1" s="17"/>
      <c r="Q1" s="17"/>
      <c r="R1" s="17"/>
      <c r="S1" s="17"/>
      <c r="T1" s="17"/>
    </row>
    <row r="2" spans="1:20" ht="21.75" customHeight="1" x14ac:dyDescent="0.15">
      <c r="A2" s="2"/>
      <c r="B2" s="2"/>
      <c r="C2" s="2"/>
      <c r="D2" s="2"/>
      <c r="E2" s="2"/>
      <c r="F2" s="2"/>
      <c r="G2" s="2"/>
      <c r="H2" s="2"/>
      <c r="I2" s="2"/>
      <c r="J2" s="2"/>
      <c r="K2" s="2"/>
      <c r="L2" s="2"/>
      <c r="M2" s="2"/>
      <c r="N2" s="17"/>
      <c r="O2" s="17"/>
      <c r="P2" s="17"/>
      <c r="Q2" s="17"/>
      <c r="R2" s="17"/>
      <c r="S2" s="17"/>
      <c r="T2" s="17"/>
    </row>
    <row r="3" spans="1:20" ht="21.75" customHeight="1" x14ac:dyDescent="0.15">
      <c r="A3" s="26" t="s">
        <v>68</v>
      </c>
      <c r="B3" s="2"/>
      <c r="C3" s="2"/>
      <c r="D3" s="2"/>
      <c r="E3" s="2"/>
      <c r="F3" s="2"/>
      <c r="G3" s="2"/>
      <c r="H3" s="2"/>
      <c r="I3" s="2"/>
      <c r="J3" s="2"/>
      <c r="K3" s="2"/>
      <c r="L3" s="2"/>
      <c r="M3" s="2"/>
      <c r="N3" s="17"/>
      <c r="O3" s="17"/>
      <c r="P3" s="17"/>
      <c r="Q3" s="17"/>
      <c r="R3" s="17"/>
      <c r="S3" s="17"/>
      <c r="T3" s="17"/>
    </row>
    <row r="4" spans="1:20" ht="21.75" customHeight="1" x14ac:dyDescent="0.15">
      <c r="A4" s="26" t="s">
        <v>69</v>
      </c>
      <c r="B4" s="13"/>
      <c r="C4" s="72"/>
      <c r="D4" s="72"/>
      <c r="E4" s="72"/>
      <c r="F4" s="72"/>
      <c r="G4" s="72"/>
      <c r="H4" s="72"/>
      <c r="I4" s="72"/>
      <c r="J4" s="2"/>
      <c r="K4" s="2"/>
      <c r="L4" s="2"/>
      <c r="M4" s="13"/>
      <c r="N4" s="274" t="s">
        <v>70</v>
      </c>
      <c r="O4" s="209"/>
      <c r="P4" s="209"/>
      <c r="Q4" s="209"/>
      <c r="R4" s="210"/>
      <c r="S4" s="17"/>
      <c r="T4" s="17"/>
    </row>
    <row r="5" spans="1:20" ht="33" customHeight="1" x14ac:dyDescent="0.15">
      <c r="A5" s="73"/>
      <c r="B5" s="74" t="s">
        <v>71</v>
      </c>
      <c r="C5" s="264" t="s">
        <v>72</v>
      </c>
      <c r="D5" s="236"/>
      <c r="E5" s="236"/>
      <c r="F5" s="236"/>
      <c r="G5" s="236"/>
      <c r="H5" s="236"/>
      <c r="I5" s="236"/>
      <c r="J5" s="236"/>
      <c r="K5" s="231"/>
      <c r="L5" s="75"/>
      <c r="M5" s="13"/>
      <c r="N5" s="215" t="s">
        <v>609</v>
      </c>
      <c r="O5" s="172"/>
      <c r="P5" s="172"/>
      <c r="Q5" s="172"/>
      <c r="R5" s="216"/>
      <c r="S5" s="17"/>
      <c r="T5" s="17"/>
    </row>
    <row r="6" spans="1:20" ht="50.25" customHeight="1" x14ac:dyDescent="0.15">
      <c r="A6" s="73"/>
      <c r="B6" s="74" t="s">
        <v>73</v>
      </c>
      <c r="C6" s="265" t="s">
        <v>74</v>
      </c>
      <c r="D6" s="236"/>
      <c r="E6" s="236"/>
      <c r="F6" s="236"/>
      <c r="G6" s="236"/>
      <c r="H6" s="236"/>
      <c r="I6" s="236"/>
      <c r="J6" s="236"/>
      <c r="K6" s="231"/>
      <c r="L6" s="76"/>
      <c r="M6" s="13"/>
      <c r="N6" s="217"/>
      <c r="O6" s="172"/>
      <c r="P6" s="172"/>
      <c r="Q6" s="172"/>
      <c r="R6" s="216"/>
      <c r="S6" s="17"/>
      <c r="T6" s="17"/>
    </row>
    <row r="7" spans="1:20" ht="36" customHeight="1" x14ac:dyDescent="0.15">
      <c r="A7" s="73"/>
      <c r="B7" s="74" t="s">
        <v>75</v>
      </c>
      <c r="C7" s="265" t="s">
        <v>76</v>
      </c>
      <c r="D7" s="236"/>
      <c r="E7" s="236"/>
      <c r="F7" s="236"/>
      <c r="G7" s="236"/>
      <c r="H7" s="236"/>
      <c r="I7" s="236"/>
      <c r="J7" s="236"/>
      <c r="K7" s="231"/>
      <c r="L7" s="76"/>
      <c r="M7" s="13"/>
      <c r="N7" s="212"/>
      <c r="O7" s="213"/>
      <c r="P7" s="213"/>
      <c r="Q7" s="213"/>
      <c r="R7" s="214"/>
      <c r="S7" s="17"/>
      <c r="T7" s="17"/>
    </row>
    <row r="8" spans="1:20" ht="21.75" customHeight="1" x14ac:dyDescent="0.15">
      <c r="A8" s="2"/>
      <c r="B8" s="2"/>
      <c r="C8" s="2"/>
      <c r="D8" s="2"/>
      <c r="E8" s="2"/>
      <c r="F8" s="2"/>
      <c r="G8" s="2"/>
      <c r="H8" s="2"/>
      <c r="I8" s="2"/>
      <c r="J8" s="2"/>
      <c r="K8" s="2"/>
      <c r="L8" s="2"/>
      <c r="M8" s="2"/>
      <c r="N8" s="17"/>
      <c r="O8" s="17"/>
      <c r="P8" s="17"/>
      <c r="Q8" s="17"/>
      <c r="R8" s="17"/>
      <c r="S8" s="17"/>
      <c r="T8" s="17"/>
    </row>
    <row r="9" spans="1:20" ht="21.75" customHeight="1" x14ac:dyDescent="0.15">
      <c r="A9" s="26" t="s">
        <v>77</v>
      </c>
      <c r="B9" s="13"/>
      <c r="C9" s="72"/>
      <c r="D9" s="72"/>
      <c r="E9" s="72"/>
      <c r="F9" s="72"/>
      <c r="G9" s="72"/>
      <c r="H9" s="72"/>
      <c r="I9" s="72"/>
      <c r="J9" s="2"/>
      <c r="K9" s="2"/>
      <c r="L9" s="2"/>
      <c r="M9" s="2"/>
      <c r="N9" s="274" t="s">
        <v>78</v>
      </c>
      <c r="O9" s="209"/>
      <c r="P9" s="209"/>
      <c r="Q9" s="209"/>
      <c r="R9" s="210"/>
      <c r="S9" s="17"/>
      <c r="T9" s="17"/>
    </row>
    <row r="10" spans="1:20" ht="38.25" customHeight="1" x14ac:dyDescent="0.15">
      <c r="A10" s="73"/>
      <c r="B10" s="74" t="s">
        <v>71</v>
      </c>
      <c r="C10" s="264" t="s">
        <v>79</v>
      </c>
      <c r="D10" s="236"/>
      <c r="E10" s="236"/>
      <c r="F10" s="236"/>
      <c r="G10" s="236"/>
      <c r="H10" s="236"/>
      <c r="I10" s="236"/>
      <c r="J10" s="236"/>
      <c r="K10" s="231"/>
      <c r="L10" s="75"/>
      <c r="M10" s="2"/>
      <c r="N10" s="215" t="s">
        <v>608</v>
      </c>
      <c r="O10" s="172"/>
      <c r="P10" s="172"/>
      <c r="Q10" s="172"/>
      <c r="R10" s="216"/>
      <c r="S10" s="17"/>
      <c r="T10" s="17"/>
    </row>
    <row r="11" spans="1:20" ht="37.5" customHeight="1" x14ac:dyDescent="0.15">
      <c r="A11" s="73"/>
      <c r="B11" s="74" t="s">
        <v>73</v>
      </c>
      <c r="C11" s="265" t="s">
        <v>80</v>
      </c>
      <c r="D11" s="236"/>
      <c r="E11" s="236"/>
      <c r="F11" s="236"/>
      <c r="G11" s="236"/>
      <c r="H11" s="236"/>
      <c r="I11" s="236"/>
      <c r="J11" s="236"/>
      <c r="K11" s="231"/>
      <c r="L11" s="76"/>
      <c r="M11" s="77"/>
      <c r="N11" s="217"/>
      <c r="O11" s="172"/>
      <c r="P11" s="172"/>
      <c r="Q11" s="172"/>
      <c r="R11" s="216"/>
      <c r="S11" s="53"/>
      <c r="T11" s="53"/>
    </row>
    <row r="12" spans="1:20" ht="34.5" customHeight="1" x14ac:dyDescent="0.15">
      <c r="A12" s="73"/>
      <c r="B12" s="74" t="s">
        <v>75</v>
      </c>
      <c r="C12" s="265" t="s">
        <v>81</v>
      </c>
      <c r="D12" s="236"/>
      <c r="E12" s="236"/>
      <c r="F12" s="236"/>
      <c r="G12" s="236"/>
      <c r="H12" s="236"/>
      <c r="I12" s="236"/>
      <c r="J12" s="236"/>
      <c r="K12" s="231"/>
      <c r="L12" s="76"/>
      <c r="M12" s="2"/>
      <c r="N12" s="212"/>
      <c r="O12" s="213"/>
      <c r="P12" s="213"/>
      <c r="Q12" s="213"/>
      <c r="R12" s="214"/>
      <c r="S12" s="17"/>
      <c r="T12" s="17"/>
    </row>
    <row r="13" spans="1:20" ht="47.25" customHeight="1" x14ac:dyDescent="0.15">
      <c r="A13" s="73"/>
      <c r="B13" s="74" t="s">
        <v>82</v>
      </c>
      <c r="C13" s="265" t="s">
        <v>74</v>
      </c>
      <c r="D13" s="236"/>
      <c r="E13" s="236"/>
      <c r="F13" s="236"/>
      <c r="G13" s="236"/>
      <c r="H13" s="236"/>
      <c r="I13" s="236"/>
      <c r="J13" s="236"/>
      <c r="K13" s="231"/>
      <c r="L13" s="76"/>
      <c r="M13" s="2"/>
      <c r="N13" s="17"/>
      <c r="O13" s="17"/>
      <c r="P13" s="17"/>
      <c r="Q13" s="17"/>
      <c r="R13" s="17"/>
      <c r="S13" s="17"/>
      <c r="T13" s="17"/>
    </row>
    <row r="14" spans="1:20" ht="43.5" customHeight="1" x14ac:dyDescent="0.15">
      <c r="A14" s="73"/>
      <c r="B14" s="74" t="s">
        <v>83</v>
      </c>
      <c r="C14" s="265" t="s">
        <v>76</v>
      </c>
      <c r="D14" s="236"/>
      <c r="E14" s="236"/>
      <c r="F14" s="236"/>
      <c r="G14" s="236"/>
      <c r="H14" s="236"/>
      <c r="I14" s="236"/>
      <c r="J14" s="236"/>
      <c r="K14" s="231"/>
      <c r="L14" s="76"/>
      <c r="M14" s="2"/>
      <c r="N14" s="17"/>
      <c r="O14" s="17"/>
      <c r="P14" s="17"/>
      <c r="Q14" s="17"/>
      <c r="R14" s="17"/>
      <c r="S14" s="17"/>
      <c r="T14" s="17"/>
    </row>
    <row r="15" spans="1:20" ht="20.25" customHeight="1" x14ac:dyDescent="0.15">
      <c r="A15" s="2"/>
      <c r="B15" s="2"/>
      <c r="C15" s="2"/>
      <c r="D15" s="2"/>
      <c r="E15" s="2"/>
      <c r="F15" s="2"/>
      <c r="G15" s="2"/>
      <c r="H15" s="2"/>
      <c r="I15" s="2"/>
      <c r="J15" s="2"/>
      <c r="K15" s="2"/>
      <c r="L15" s="2"/>
      <c r="M15" s="2"/>
      <c r="N15" s="17"/>
      <c r="O15" s="17"/>
      <c r="P15" s="17"/>
      <c r="Q15" s="17"/>
      <c r="R15" s="17"/>
      <c r="S15" s="17"/>
      <c r="T15" s="17"/>
    </row>
    <row r="16" spans="1:20" ht="21.75" customHeight="1" x14ac:dyDescent="0.15">
      <c r="A16" s="26" t="s">
        <v>84</v>
      </c>
      <c r="B16" s="2"/>
      <c r="C16" s="2"/>
      <c r="D16" s="78" t="str">
        <f>IF(OR(D17="",I17=""),"",IF((I17-D17)&lt;364,"※ 直近事業年度の期間が1年より短いです。ご確認ください",IF((I17-D17)&gt;365,"※ 直近事業年度の期間が1年より長いです。ご確認ください",IF(I17&gt;=申請書!H5,"※ 直近事業年度とは、申請日の属する事業年度の一つ前の事業年度を指します。ご確認ください",""))))</f>
        <v/>
      </c>
      <c r="E16" s="2"/>
      <c r="F16" s="2"/>
      <c r="G16" s="2"/>
      <c r="H16" s="2"/>
      <c r="I16" s="2"/>
      <c r="J16" s="2"/>
      <c r="K16" s="2"/>
      <c r="L16" s="2"/>
      <c r="M16" s="2"/>
      <c r="N16" s="17"/>
      <c r="O16" s="17"/>
      <c r="P16" s="17"/>
      <c r="Q16" s="17"/>
      <c r="R16" s="17"/>
      <c r="S16" s="17"/>
      <c r="T16" s="17"/>
    </row>
    <row r="17" spans="1:20" ht="43.5" customHeight="1" x14ac:dyDescent="0.15">
      <c r="A17" s="329" t="s">
        <v>85</v>
      </c>
      <c r="B17" s="236"/>
      <c r="C17" s="231"/>
      <c r="D17" s="276"/>
      <c r="E17" s="233"/>
      <c r="F17" s="233"/>
      <c r="G17" s="234"/>
      <c r="H17" s="111" t="s">
        <v>86</v>
      </c>
      <c r="I17" s="276"/>
      <c r="J17" s="233"/>
      <c r="K17" s="233"/>
      <c r="L17" s="234"/>
      <c r="M17" s="31"/>
      <c r="N17" s="211" t="s">
        <v>87</v>
      </c>
      <c r="O17" s="209"/>
      <c r="P17" s="209"/>
      <c r="Q17" s="209"/>
      <c r="R17" s="210"/>
      <c r="S17" s="53"/>
      <c r="T17" s="53"/>
    </row>
    <row r="18" spans="1:20" ht="29.25" customHeight="1" x14ac:dyDescent="0.15">
      <c r="A18" s="250" t="s">
        <v>88</v>
      </c>
      <c r="B18" s="172"/>
      <c r="C18" s="172"/>
      <c r="D18" s="172"/>
      <c r="E18" s="172"/>
      <c r="F18" s="172"/>
      <c r="G18" s="172"/>
      <c r="H18" s="172"/>
      <c r="I18" s="172"/>
      <c r="J18" s="172"/>
      <c r="K18" s="172"/>
      <c r="L18" s="172"/>
      <c r="M18" s="17"/>
      <c r="N18" s="212"/>
      <c r="O18" s="213"/>
      <c r="P18" s="213"/>
      <c r="Q18" s="213"/>
      <c r="R18" s="214"/>
      <c r="S18" s="17"/>
      <c r="T18" s="17"/>
    </row>
    <row r="19" spans="1:20" ht="12" customHeight="1" x14ac:dyDescent="0.15">
      <c r="A19" s="30"/>
      <c r="B19" s="30"/>
      <c r="C19" s="30"/>
      <c r="D19" s="30"/>
      <c r="E19" s="30"/>
      <c r="F19" s="30"/>
      <c r="G19" s="30"/>
      <c r="H19" s="30"/>
      <c r="I19" s="30"/>
      <c r="J19" s="30"/>
      <c r="K19" s="30"/>
      <c r="L19" s="2"/>
      <c r="M19" s="17"/>
      <c r="N19" s="17"/>
      <c r="O19" s="17"/>
      <c r="P19" s="17"/>
      <c r="Q19" s="17"/>
      <c r="R19" s="17"/>
      <c r="S19" s="17"/>
      <c r="T19" s="17"/>
    </row>
    <row r="20" spans="1:20" ht="20.25" customHeight="1" x14ac:dyDescent="0.15">
      <c r="A20" s="26" t="s">
        <v>89</v>
      </c>
      <c r="B20" s="2"/>
      <c r="C20" s="2"/>
      <c r="D20" s="2"/>
      <c r="E20" s="13"/>
      <c r="F20" s="13"/>
      <c r="G20" s="2"/>
      <c r="H20" s="2"/>
      <c r="I20" s="2"/>
      <c r="J20" s="2"/>
      <c r="K20" s="2"/>
      <c r="L20" s="2"/>
      <c r="M20" s="17"/>
      <c r="N20" s="208" t="s">
        <v>90</v>
      </c>
      <c r="O20" s="209"/>
      <c r="P20" s="209"/>
      <c r="Q20" s="209"/>
      <c r="R20" s="210"/>
      <c r="S20" s="53"/>
      <c r="T20" s="53"/>
    </row>
    <row r="21" spans="1:20" ht="21" customHeight="1" x14ac:dyDescent="0.15">
      <c r="A21" s="27" t="s">
        <v>91</v>
      </c>
      <c r="B21" s="2"/>
      <c r="C21" s="2"/>
      <c r="D21" s="2"/>
      <c r="E21" s="13"/>
      <c r="F21" s="13"/>
      <c r="G21" s="13"/>
      <c r="H21" s="13"/>
      <c r="I21" s="13"/>
      <c r="J21" s="2"/>
      <c r="K21" s="2"/>
      <c r="L21" s="2"/>
      <c r="M21" s="17"/>
      <c r="N21" s="215" t="s">
        <v>631</v>
      </c>
      <c r="O21" s="172"/>
      <c r="P21" s="172"/>
      <c r="Q21" s="172"/>
      <c r="R21" s="216"/>
      <c r="S21" s="53"/>
      <c r="T21" s="53"/>
    </row>
    <row r="22" spans="1:20" ht="44.25" customHeight="1" x14ac:dyDescent="0.15">
      <c r="A22" s="254" t="s">
        <v>92</v>
      </c>
      <c r="B22" s="231"/>
      <c r="C22" s="303" t="s">
        <v>93</v>
      </c>
      <c r="D22" s="231"/>
      <c r="E22" s="238" t="s">
        <v>94</v>
      </c>
      <c r="F22" s="236"/>
      <c r="G22" s="300" t="s">
        <v>95</v>
      </c>
      <c r="H22" s="236"/>
      <c r="I22" s="236"/>
      <c r="J22" s="263" t="s">
        <v>96</v>
      </c>
      <c r="K22" s="231"/>
      <c r="L22" s="2"/>
      <c r="M22" s="27"/>
      <c r="N22" s="217"/>
      <c r="O22" s="172"/>
      <c r="P22" s="172"/>
      <c r="Q22" s="172"/>
      <c r="R22" s="216"/>
      <c r="S22" s="53"/>
      <c r="T22" s="53"/>
    </row>
    <row r="23" spans="1:20" ht="27" customHeight="1" x14ac:dyDescent="0.15">
      <c r="A23" s="239" t="s">
        <v>97</v>
      </c>
      <c r="B23" s="231"/>
      <c r="C23" s="272"/>
      <c r="D23" s="234"/>
      <c r="E23" s="270"/>
      <c r="F23" s="233"/>
      <c r="G23" s="277"/>
      <c r="H23" s="278"/>
      <c r="I23" s="279"/>
      <c r="J23" s="298"/>
      <c r="K23" s="279"/>
      <c r="L23" s="2"/>
      <c r="M23" s="13"/>
      <c r="N23" s="217"/>
      <c r="O23" s="172"/>
      <c r="P23" s="172"/>
      <c r="Q23" s="172"/>
      <c r="R23" s="216"/>
      <c r="S23" s="53"/>
      <c r="T23" s="53"/>
    </row>
    <row r="24" spans="1:20" ht="27" customHeight="1" x14ac:dyDescent="0.15">
      <c r="A24" s="239" t="s">
        <v>98</v>
      </c>
      <c r="B24" s="231"/>
      <c r="C24" s="272"/>
      <c r="D24" s="234"/>
      <c r="E24" s="270"/>
      <c r="F24" s="233"/>
      <c r="G24" s="280"/>
      <c r="H24" s="281"/>
      <c r="I24" s="282"/>
      <c r="J24" s="280"/>
      <c r="K24" s="282"/>
      <c r="L24" s="2"/>
      <c r="M24" s="13"/>
      <c r="N24" s="217"/>
      <c r="O24" s="172"/>
      <c r="P24" s="172"/>
      <c r="Q24" s="172"/>
      <c r="R24" s="216"/>
      <c r="S24" s="53"/>
      <c r="T24" s="53"/>
    </row>
    <row r="25" spans="1:20" ht="27" customHeight="1" x14ac:dyDescent="0.15">
      <c r="A25" s="239" t="s">
        <v>99</v>
      </c>
      <c r="B25" s="231"/>
      <c r="C25" s="272"/>
      <c r="D25" s="234"/>
      <c r="E25" s="270"/>
      <c r="F25" s="233"/>
      <c r="G25" s="283"/>
      <c r="H25" s="284"/>
      <c r="I25" s="285"/>
      <c r="J25" s="283"/>
      <c r="K25" s="285"/>
      <c r="L25" s="2"/>
      <c r="M25" s="13"/>
      <c r="N25" s="217"/>
      <c r="O25" s="172"/>
      <c r="P25" s="172"/>
      <c r="Q25" s="172"/>
      <c r="R25" s="216"/>
      <c r="S25" s="53"/>
      <c r="T25" s="53"/>
    </row>
    <row r="26" spans="1:20" ht="27" customHeight="1" x14ac:dyDescent="0.15">
      <c r="A26" s="254"/>
      <c r="B26" s="231"/>
      <c r="C26" s="305" t="str">
        <f>IF(COUNTA(C23:D25)=0,"",SUM(C23:D25))</f>
        <v/>
      </c>
      <c r="D26" s="231"/>
      <c r="E26" s="305" t="str">
        <f>IF(COUNTA(E23:F25)=0,"",SUM(E23:F25))</f>
        <v/>
      </c>
      <c r="F26" s="231"/>
      <c r="G26" s="242" t="str">
        <f>IFERROR(ROUNDDOWN(E26/C26*100,0),"")</f>
        <v/>
      </c>
      <c r="H26" s="236"/>
      <c r="I26" s="83" t="s">
        <v>100</v>
      </c>
      <c r="J26" s="223" t="str">
        <f>IF(OR(G26="",NOT(ISNUMBER(G26)),G26&lt;0),"",IF(G26&gt;=30,"○",""))</f>
        <v/>
      </c>
      <c r="K26" s="231"/>
      <c r="L26" s="5"/>
      <c r="M26" s="17"/>
      <c r="N26" s="212"/>
      <c r="O26" s="213"/>
      <c r="P26" s="213"/>
      <c r="Q26" s="213"/>
      <c r="R26" s="214"/>
      <c r="S26" s="53"/>
      <c r="T26" s="53"/>
    </row>
    <row r="27" spans="1:20" ht="12" customHeight="1" x14ac:dyDescent="0.15">
      <c r="A27" s="2"/>
      <c r="B27" s="6"/>
      <c r="C27" s="6"/>
      <c r="D27" s="3"/>
      <c r="E27" s="3"/>
      <c r="F27" s="3"/>
      <c r="G27" s="3"/>
      <c r="H27" s="3"/>
      <c r="I27" s="3"/>
      <c r="J27" s="7"/>
      <c r="K27" s="7"/>
      <c r="L27" s="2"/>
      <c r="M27" s="17"/>
      <c r="N27" s="17"/>
      <c r="O27" s="17"/>
      <c r="P27" s="17"/>
      <c r="Q27" s="17"/>
      <c r="R27" s="17"/>
      <c r="S27" s="17"/>
      <c r="T27" s="17"/>
    </row>
    <row r="28" spans="1:20" ht="23.25" customHeight="1" x14ac:dyDescent="0.15">
      <c r="A28" s="16" t="s">
        <v>101</v>
      </c>
      <c r="B28" s="2"/>
      <c r="C28" s="2"/>
      <c r="D28" s="2"/>
      <c r="E28" s="2"/>
      <c r="F28" s="2"/>
      <c r="G28" s="2"/>
      <c r="H28" s="2"/>
      <c r="I28" s="2"/>
      <c r="J28" s="2"/>
      <c r="K28" s="2"/>
      <c r="L28" s="2"/>
      <c r="M28" s="17"/>
      <c r="N28" s="208" t="s">
        <v>102</v>
      </c>
      <c r="O28" s="209"/>
      <c r="P28" s="209"/>
      <c r="Q28" s="209"/>
      <c r="R28" s="210"/>
      <c r="S28" s="53"/>
      <c r="T28" s="53"/>
    </row>
    <row r="29" spans="1:20" ht="18.75" customHeight="1" x14ac:dyDescent="0.15">
      <c r="A29" s="27" t="s">
        <v>103</v>
      </c>
      <c r="B29" s="2"/>
      <c r="C29" s="2"/>
      <c r="D29" s="2"/>
      <c r="E29" s="2"/>
      <c r="F29" s="2"/>
      <c r="G29" s="13"/>
      <c r="H29" s="13"/>
      <c r="I29" s="13"/>
      <c r="J29" s="13"/>
      <c r="K29" s="13"/>
      <c r="L29" s="2"/>
      <c r="M29" s="2"/>
      <c r="N29" s="218" t="s">
        <v>610</v>
      </c>
      <c r="O29" s="172"/>
      <c r="P29" s="172"/>
      <c r="Q29" s="172"/>
      <c r="R29" s="216"/>
      <c r="S29" s="53"/>
      <c r="T29" s="53"/>
    </row>
    <row r="30" spans="1:20" ht="45" customHeight="1" x14ac:dyDescent="0.15">
      <c r="A30" s="239" t="s">
        <v>92</v>
      </c>
      <c r="B30" s="231"/>
      <c r="C30" s="247" t="s">
        <v>104</v>
      </c>
      <c r="D30" s="231"/>
      <c r="E30" s="330" t="s">
        <v>105</v>
      </c>
      <c r="F30" s="231"/>
      <c r="G30" s="300" t="s">
        <v>95</v>
      </c>
      <c r="H30" s="236"/>
      <c r="I30" s="236"/>
      <c r="J30" s="263" t="s">
        <v>96</v>
      </c>
      <c r="K30" s="231"/>
      <c r="L30" s="2"/>
      <c r="M30" s="27"/>
      <c r="N30" s="217"/>
      <c r="O30" s="172"/>
      <c r="P30" s="172"/>
      <c r="Q30" s="172"/>
      <c r="R30" s="216"/>
      <c r="S30" s="53"/>
      <c r="T30" s="53"/>
    </row>
    <row r="31" spans="1:20" ht="27" customHeight="1" x14ac:dyDescent="0.15">
      <c r="A31" s="239" t="s">
        <v>97</v>
      </c>
      <c r="B31" s="231"/>
      <c r="C31" s="272"/>
      <c r="D31" s="234"/>
      <c r="E31" s="272"/>
      <c r="F31" s="234"/>
      <c r="G31" s="277"/>
      <c r="H31" s="278"/>
      <c r="I31" s="279"/>
      <c r="J31" s="298"/>
      <c r="K31" s="279"/>
      <c r="L31" s="2"/>
      <c r="M31" s="2"/>
      <c r="N31" s="217"/>
      <c r="O31" s="172"/>
      <c r="P31" s="172"/>
      <c r="Q31" s="172"/>
      <c r="R31" s="216"/>
      <c r="S31" s="53"/>
      <c r="T31" s="53"/>
    </row>
    <row r="32" spans="1:20" ht="27" customHeight="1" x14ac:dyDescent="0.15">
      <c r="A32" s="239" t="s">
        <v>98</v>
      </c>
      <c r="B32" s="231"/>
      <c r="C32" s="272"/>
      <c r="D32" s="234"/>
      <c r="E32" s="270"/>
      <c r="F32" s="233"/>
      <c r="G32" s="280"/>
      <c r="H32" s="281"/>
      <c r="I32" s="282"/>
      <c r="J32" s="280"/>
      <c r="K32" s="282"/>
      <c r="L32" s="2"/>
      <c r="M32" s="2"/>
      <c r="N32" s="217"/>
      <c r="O32" s="172"/>
      <c r="P32" s="172"/>
      <c r="Q32" s="172"/>
      <c r="R32" s="216"/>
      <c r="S32" s="53"/>
      <c r="T32" s="53"/>
    </row>
    <row r="33" spans="1:20" ht="27" customHeight="1" x14ac:dyDescent="0.15">
      <c r="A33" s="239" t="s">
        <v>99</v>
      </c>
      <c r="B33" s="231"/>
      <c r="C33" s="272"/>
      <c r="D33" s="234"/>
      <c r="E33" s="270"/>
      <c r="F33" s="233"/>
      <c r="G33" s="283"/>
      <c r="H33" s="284"/>
      <c r="I33" s="285"/>
      <c r="J33" s="283"/>
      <c r="K33" s="285"/>
      <c r="L33" s="2"/>
      <c r="M33" s="2"/>
      <c r="N33" s="217"/>
      <c r="O33" s="172"/>
      <c r="P33" s="172"/>
      <c r="Q33" s="172"/>
      <c r="R33" s="216"/>
      <c r="S33" s="53"/>
      <c r="T33" s="53"/>
    </row>
    <row r="34" spans="1:20" ht="27" customHeight="1" x14ac:dyDescent="0.15">
      <c r="A34" s="254"/>
      <c r="B34" s="231"/>
      <c r="C34" s="305" t="str">
        <f>IF(COUNTA(C31:D33)=0,"",SUM(C31:D33))</f>
        <v/>
      </c>
      <c r="D34" s="231"/>
      <c r="E34" s="305" t="str">
        <f>IF(COUNTA(E31:F33)=0,"",SUM(E31:F33))</f>
        <v/>
      </c>
      <c r="F34" s="231"/>
      <c r="G34" s="242" t="str">
        <f>IFERROR(ROUNDDOWN(E34/C34*100,0),"")</f>
        <v/>
      </c>
      <c r="H34" s="236"/>
      <c r="I34" s="83" t="s">
        <v>100</v>
      </c>
      <c r="J34" s="223" t="str">
        <f>IF(OR(G34="",NOT(ISNUMBER(G34)),G34&lt;0),"",IF(G34&gt;=75,"○",""))</f>
        <v/>
      </c>
      <c r="K34" s="231"/>
      <c r="L34" s="2"/>
      <c r="M34" s="2"/>
      <c r="N34" s="212"/>
      <c r="O34" s="213"/>
      <c r="P34" s="213"/>
      <c r="Q34" s="213"/>
      <c r="R34" s="214"/>
      <c r="S34" s="53"/>
      <c r="T34" s="53"/>
    </row>
    <row r="35" spans="1:20" ht="15.75" customHeight="1" x14ac:dyDescent="0.15">
      <c r="A35" s="84"/>
      <c r="B35" s="2"/>
      <c r="C35" s="2"/>
      <c r="D35" s="2"/>
      <c r="E35" s="2"/>
      <c r="F35" s="2"/>
      <c r="G35" s="2"/>
      <c r="H35" s="2"/>
      <c r="I35" s="85"/>
      <c r="J35" s="2"/>
      <c r="K35" s="2"/>
      <c r="L35" s="2"/>
      <c r="M35" s="2"/>
      <c r="N35" s="17"/>
      <c r="O35" s="17"/>
      <c r="P35" s="17"/>
      <c r="Q35" s="17"/>
      <c r="R35" s="17"/>
      <c r="S35" s="17"/>
      <c r="T35" s="17"/>
    </row>
    <row r="36" spans="1:20" ht="27" customHeight="1" x14ac:dyDescent="0.15">
      <c r="A36" s="16" t="s">
        <v>612</v>
      </c>
      <c r="B36" s="13"/>
      <c r="C36" s="13"/>
      <c r="D36" s="13"/>
      <c r="E36" s="13"/>
      <c r="F36" s="13"/>
      <c r="G36" s="13"/>
      <c r="H36" s="13"/>
      <c r="I36" s="13"/>
      <c r="J36" s="13"/>
      <c r="K36" s="13"/>
      <c r="L36" s="13"/>
      <c r="M36" s="27"/>
      <c r="N36" s="208" t="s">
        <v>106</v>
      </c>
      <c r="O36" s="209"/>
      <c r="P36" s="209"/>
      <c r="Q36" s="209"/>
      <c r="R36" s="210"/>
      <c r="S36" s="53"/>
      <c r="T36" s="53"/>
    </row>
    <row r="37" spans="1:20" ht="51.75" customHeight="1" x14ac:dyDescent="0.15">
      <c r="A37" s="299" t="s">
        <v>107</v>
      </c>
      <c r="B37" s="241"/>
      <c r="C37" s="241"/>
      <c r="D37" s="241"/>
      <c r="E37" s="241"/>
      <c r="F37" s="241"/>
      <c r="G37" s="241"/>
      <c r="H37" s="241"/>
      <c r="I37" s="241"/>
      <c r="J37" s="241"/>
      <c r="K37" s="241"/>
      <c r="L37" s="241"/>
      <c r="M37" s="27"/>
      <c r="N37" s="256" t="s">
        <v>628</v>
      </c>
      <c r="O37" s="257"/>
      <c r="P37" s="257"/>
      <c r="Q37" s="257"/>
      <c r="R37" s="258"/>
      <c r="S37" s="53"/>
      <c r="T37" s="53"/>
    </row>
    <row r="38" spans="1:20" ht="32.25" customHeight="1" x14ac:dyDescent="0.15">
      <c r="A38" s="271"/>
      <c r="B38" s="239" t="s">
        <v>108</v>
      </c>
      <c r="C38" s="240"/>
      <c r="D38" s="240"/>
      <c r="E38" s="240"/>
      <c r="F38" s="224"/>
      <c r="G38" s="314" t="s">
        <v>109</v>
      </c>
      <c r="H38" s="224"/>
      <c r="I38" s="314" t="s">
        <v>110</v>
      </c>
      <c r="J38" s="224"/>
      <c r="K38" s="263" t="s">
        <v>96</v>
      </c>
      <c r="L38" s="231"/>
      <c r="M38" s="27"/>
      <c r="N38" s="256"/>
      <c r="O38" s="257"/>
      <c r="P38" s="257"/>
      <c r="Q38" s="257"/>
      <c r="R38" s="258"/>
      <c r="S38" s="53"/>
      <c r="T38" s="53"/>
    </row>
    <row r="39" spans="1:20" ht="30.75" customHeight="1" x14ac:dyDescent="0.15">
      <c r="A39" s="244"/>
      <c r="B39" s="227"/>
      <c r="C39" s="241"/>
      <c r="D39" s="241"/>
      <c r="E39" s="241"/>
      <c r="F39" s="228"/>
      <c r="G39" s="227"/>
      <c r="H39" s="228"/>
      <c r="I39" s="227"/>
      <c r="J39" s="228"/>
      <c r="K39" s="87" t="s">
        <v>111</v>
      </c>
      <c r="L39" s="87" t="s">
        <v>112</v>
      </c>
      <c r="M39" s="2"/>
      <c r="N39" s="256"/>
      <c r="O39" s="257"/>
      <c r="P39" s="257"/>
      <c r="Q39" s="257"/>
      <c r="R39" s="258"/>
      <c r="S39" s="53"/>
      <c r="T39" s="53"/>
    </row>
    <row r="40" spans="1:20" ht="30" customHeight="1" x14ac:dyDescent="0.15">
      <c r="A40" s="80" t="s">
        <v>113</v>
      </c>
      <c r="B40" s="249" t="s">
        <v>114</v>
      </c>
      <c r="C40" s="236"/>
      <c r="D40" s="236"/>
      <c r="E40" s="236"/>
      <c r="F40" s="231"/>
      <c r="G40" s="248"/>
      <c r="H40" s="234"/>
      <c r="I40" s="248"/>
      <c r="J40" s="234"/>
      <c r="K40" s="223" t="str">
        <f>IF(COUNTA(G40:H47)&gt;=3,"○","")</f>
        <v/>
      </c>
      <c r="L40" s="223" t="str">
        <f>IF(COUNTA(I40:J47)&gt;0,"○","")</f>
        <v/>
      </c>
      <c r="M40" s="27"/>
      <c r="N40" s="256"/>
      <c r="O40" s="257"/>
      <c r="P40" s="257"/>
      <c r="Q40" s="257"/>
      <c r="R40" s="258"/>
      <c r="S40" s="53"/>
      <c r="T40" s="53"/>
    </row>
    <row r="41" spans="1:20" ht="30" customHeight="1" x14ac:dyDescent="0.15">
      <c r="A41" s="80" t="s">
        <v>115</v>
      </c>
      <c r="B41" s="245" t="s">
        <v>116</v>
      </c>
      <c r="C41" s="236"/>
      <c r="D41" s="236"/>
      <c r="E41" s="236"/>
      <c r="F41" s="231"/>
      <c r="G41" s="248"/>
      <c r="H41" s="234"/>
      <c r="I41" s="248"/>
      <c r="J41" s="234"/>
      <c r="K41" s="243"/>
      <c r="L41" s="243"/>
      <c r="M41" s="88"/>
      <c r="N41" s="256"/>
      <c r="O41" s="257"/>
      <c r="P41" s="257"/>
      <c r="Q41" s="257"/>
      <c r="R41" s="258"/>
      <c r="S41" s="53"/>
      <c r="T41" s="53"/>
    </row>
    <row r="42" spans="1:20" ht="30" customHeight="1" x14ac:dyDescent="0.15">
      <c r="A42" s="80" t="s">
        <v>117</v>
      </c>
      <c r="B42" s="245" t="s">
        <v>118</v>
      </c>
      <c r="C42" s="236"/>
      <c r="D42" s="236"/>
      <c r="E42" s="236"/>
      <c r="F42" s="231"/>
      <c r="G42" s="248"/>
      <c r="H42" s="234"/>
      <c r="I42" s="248"/>
      <c r="J42" s="234"/>
      <c r="K42" s="243"/>
      <c r="L42" s="243"/>
      <c r="M42" s="88"/>
      <c r="N42" s="256"/>
      <c r="O42" s="257"/>
      <c r="P42" s="257"/>
      <c r="Q42" s="257"/>
      <c r="R42" s="258"/>
      <c r="S42" s="53"/>
      <c r="T42" s="53"/>
    </row>
    <row r="43" spans="1:20" ht="30" customHeight="1" x14ac:dyDescent="0.15">
      <c r="A43" s="80" t="s">
        <v>119</v>
      </c>
      <c r="B43" s="245" t="s">
        <v>120</v>
      </c>
      <c r="C43" s="236"/>
      <c r="D43" s="236"/>
      <c r="E43" s="236"/>
      <c r="F43" s="231"/>
      <c r="G43" s="248"/>
      <c r="H43" s="234"/>
      <c r="I43" s="248"/>
      <c r="J43" s="234"/>
      <c r="K43" s="243"/>
      <c r="L43" s="243"/>
      <c r="M43" s="88"/>
      <c r="N43" s="256"/>
      <c r="O43" s="257"/>
      <c r="P43" s="257"/>
      <c r="Q43" s="257"/>
      <c r="R43" s="258"/>
      <c r="S43" s="17"/>
      <c r="T43" s="17"/>
    </row>
    <row r="44" spans="1:20" ht="30" customHeight="1" x14ac:dyDescent="0.15">
      <c r="A44" s="80" t="s">
        <v>121</v>
      </c>
      <c r="B44" s="245" t="s">
        <v>122</v>
      </c>
      <c r="C44" s="236"/>
      <c r="D44" s="236"/>
      <c r="E44" s="236"/>
      <c r="F44" s="231"/>
      <c r="G44" s="248"/>
      <c r="H44" s="234"/>
      <c r="I44" s="248"/>
      <c r="J44" s="234"/>
      <c r="K44" s="243"/>
      <c r="L44" s="243"/>
      <c r="M44" s="88"/>
      <c r="N44" s="256"/>
      <c r="O44" s="257"/>
      <c r="P44" s="257"/>
      <c r="Q44" s="257"/>
      <c r="R44" s="258"/>
      <c r="S44" s="17"/>
      <c r="T44" s="17"/>
    </row>
    <row r="45" spans="1:20" ht="30" customHeight="1" thickBot="1" x14ac:dyDescent="0.2">
      <c r="A45" s="80" t="s">
        <v>123</v>
      </c>
      <c r="B45" s="249" t="s">
        <v>124</v>
      </c>
      <c r="C45" s="236"/>
      <c r="D45" s="236"/>
      <c r="E45" s="236"/>
      <c r="F45" s="231"/>
      <c r="G45" s="248"/>
      <c r="H45" s="234"/>
      <c r="I45" s="248"/>
      <c r="J45" s="234"/>
      <c r="K45" s="243"/>
      <c r="L45" s="243"/>
      <c r="M45" s="88"/>
      <c r="N45" s="259"/>
      <c r="O45" s="260"/>
      <c r="P45" s="260"/>
      <c r="Q45" s="260"/>
      <c r="R45" s="261"/>
      <c r="S45" s="17"/>
      <c r="T45" s="17"/>
    </row>
    <row r="46" spans="1:20" ht="30" customHeight="1" x14ac:dyDescent="0.15">
      <c r="A46" s="80" t="s">
        <v>125</v>
      </c>
      <c r="B46" s="249" t="s">
        <v>126</v>
      </c>
      <c r="C46" s="236"/>
      <c r="D46" s="236"/>
      <c r="E46" s="236"/>
      <c r="F46" s="231"/>
      <c r="G46" s="248"/>
      <c r="H46" s="234"/>
      <c r="I46" s="248"/>
      <c r="J46" s="234"/>
      <c r="K46" s="243"/>
      <c r="L46" s="243"/>
      <c r="M46" s="88"/>
      <c r="N46" s="17"/>
      <c r="O46" s="17"/>
      <c r="P46" s="17"/>
      <c r="Q46" s="17"/>
      <c r="R46" s="17"/>
      <c r="S46" s="17"/>
      <c r="T46" s="17"/>
    </row>
    <row r="47" spans="1:20" ht="30" customHeight="1" x14ac:dyDescent="0.15">
      <c r="A47" s="80" t="s">
        <v>127</v>
      </c>
      <c r="B47" s="249" t="s">
        <v>128</v>
      </c>
      <c r="C47" s="236"/>
      <c r="D47" s="236"/>
      <c r="E47" s="236"/>
      <c r="F47" s="231"/>
      <c r="G47" s="248"/>
      <c r="H47" s="234"/>
      <c r="I47" s="248"/>
      <c r="J47" s="234"/>
      <c r="K47" s="244"/>
      <c r="L47" s="244"/>
      <c r="M47" s="88"/>
      <c r="N47" s="17"/>
      <c r="O47" s="17"/>
      <c r="P47" s="17"/>
      <c r="Q47" s="17"/>
      <c r="R47" s="17"/>
      <c r="S47" s="17"/>
      <c r="T47" s="17"/>
    </row>
    <row r="48" spans="1:20" ht="22.5" customHeight="1" x14ac:dyDescent="0.15">
      <c r="A48" s="3"/>
      <c r="B48" s="30"/>
      <c r="C48" s="30"/>
      <c r="D48" s="30"/>
      <c r="E48" s="30"/>
      <c r="F48" s="30"/>
      <c r="G48" s="30"/>
      <c r="H48" s="30"/>
      <c r="I48" s="331"/>
      <c r="J48" s="240"/>
      <c r="K48" s="306"/>
      <c r="L48" s="172"/>
      <c r="M48" s="89"/>
      <c r="N48" s="89"/>
      <c r="O48" s="17"/>
      <c r="P48" s="17"/>
      <c r="Q48" s="17"/>
      <c r="R48" s="17"/>
      <c r="S48" s="17"/>
      <c r="T48" s="17"/>
    </row>
    <row r="49" spans="1:20" ht="20.25" customHeight="1" x14ac:dyDescent="0.15">
      <c r="A49" s="16" t="s">
        <v>129</v>
      </c>
      <c r="B49" s="2"/>
      <c r="C49" s="2"/>
      <c r="D49" s="2"/>
      <c r="E49" s="2"/>
      <c r="F49" s="2"/>
      <c r="G49" s="2"/>
      <c r="H49" s="2"/>
      <c r="I49" s="2"/>
      <c r="J49" s="2"/>
      <c r="K49" s="2"/>
      <c r="L49" s="2"/>
      <c r="M49" s="17"/>
      <c r="N49" s="208" t="s">
        <v>130</v>
      </c>
      <c r="O49" s="209"/>
      <c r="P49" s="209"/>
      <c r="Q49" s="209"/>
      <c r="R49" s="210"/>
      <c r="S49" s="53"/>
      <c r="T49" s="53"/>
    </row>
    <row r="50" spans="1:20" ht="27" customHeight="1" x14ac:dyDescent="0.15">
      <c r="A50" s="12" t="s">
        <v>131</v>
      </c>
      <c r="B50" s="10"/>
      <c r="C50" s="10"/>
      <c r="D50" s="10"/>
      <c r="E50" s="10"/>
      <c r="F50" s="10"/>
      <c r="G50" s="10"/>
      <c r="H50" s="10"/>
      <c r="I50" s="10"/>
      <c r="J50" s="10"/>
      <c r="K50" s="10"/>
      <c r="L50" s="10"/>
      <c r="M50" s="10"/>
      <c r="N50" s="218" t="s">
        <v>629</v>
      </c>
      <c r="O50" s="172"/>
      <c r="P50" s="172"/>
      <c r="Q50" s="172"/>
      <c r="R50" s="216"/>
      <c r="S50" s="53"/>
      <c r="T50" s="53"/>
    </row>
    <row r="51" spans="1:20" ht="37.5" customHeight="1" x14ac:dyDescent="0.15">
      <c r="A51" s="86"/>
      <c r="B51" s="239" t="s">
        <v>132</v>
      </c>
      <c r="C51" s="236"/>
      <c r="D51" s="236"/>
      <c r="E51" s="236"/>
      <c r="F51" s="236"/>
      <c r="G51" s="236"/>
      <c r="H51" s="231"/>
      <c r="I51" s="263" t="s">
        <v>133</v>
      </c>
      <c r="J51" s="231"/>
      <c r="K51" s="263" t="s">
        <v>96</v>
      </c>
      <c r="L51" s="231"/>
      <c r="M51" s="27"/>
      <c r="N51" s="217"/>
      <c r="O51" s="172"/>
      <c r="P51" s="172"/>
      <c r="Q51" s="172"/>
      <c r="R51" s="216"/>
      <c r="S51" s="53"/>
      <c r="T51" s="53"/>
    </row>
    <row r="52" spans="1:20" ht="78.75" customHeight="1" x14ac:dyDescent="0.15">
      <c r="A52" s="80" t="s">
        <v>113</v>
      </c>
      <c r="B52" s="245" t="s">
        <v>134</v>
      </c>
      <c r="C52" s="236"/>
      <c r="D52" s="236"/>
      <c r="E52" s="236"/>
      <c r="F52" s="236"/>
      <c r="G52" s="236"/>
      <c r="H52" s="231"/>
      <c r="I52" s="248"/>
      <c r="J52" s="234"/>
      <c r="K52" s="223" t="str">
        <f>IF(COUNTA(I52,I54:J62)&gt;0,"○","")</f>
        <v/>
      </c>
      <c r="L52" s="224"/>
      <c r="M52" s="27"/>
      <c r="N52" s="217"/>
      <c r="O52" s="172"/>
      <c r="P52" s="172"/>
      <c r="Q52" s="172"/>
      <c r="R52" s="216"/>
      <c r="S52" s="53"/>
      <c r="T52" s="53"/>
    </row>
    <row r="53" spans="1:20" ht="33.75" customHeight="1" x14ac:dyDescent="0.15">
      <c r="A53" s="254" t="s">
        <v>115</v>
      </c>
      <c r="B53" s="235" t="s">
        <v>135</v>
      </c>
      <c r="C53" s="240"/>
      <c r="D53" s="240"/>
      <c r="E53" s="240"/>
      <c r="F53" s="240"/>
      <c r="G53" s="240"/>
      <c r="H53" s="224"/>
      <c r="I53" s="229" t="str">
        <f>IF(COUNTA(I54:J59)&gt;0,"○","")</f>
        <v/>
      </c>
      <c r="J53" s="224"/>
      <c r="K53" s="225"/>
      <c r="L53" s="226"/>
      <c r="M53" s="5"/>
      <c r="N53" s="217"/>
      <c r="O53" s="172"/>
      <c r="P53" s="172"/>
      <c r="Q53" s="172"/>
      <c r="R53" s="216"/>
      <c r="S53" s="53"/>
      <c r="T53" s="53"/>
    </row>
    <row r="54" spans="1:20" ht="30" customHeight="1" x14ac:dyDescent="0.15">
      <c r="A54" s="243"/>
      <c r="B54" s="90"/>
      <c r="C54" s="287" t="s">
        <v>136</v>
      </c>
      <c r="D54" s="288"/>
      <c r="E54" s="288"/>
      <c r="F54" s="288"/>
      <c r="G54" s="288"/>
      <c r="H54" s="289"/>
      <c r="I54" s="267"/>
      <c r="J54" s="268"/>
      <c r="K54" s="225"/>
      <c r="L54" s="226"/>
      <c r="M54" s="5"/>
      <c r="N54" s="212"/>
      <c r="O54" s="213"/>
      <c r="P54" s="213"/>
      <c r="Q54" s="213"/>
      <c r="R54" s="214"/>
      <c r="S54" s="53"/>
      <c r="T54" s="53"/>
    </row>
    <row r="55" spans="1:20" ht="30" customHeight="1" x14ac:dyDescent="0.15">
      <c r="A55" s="243"/>
      <c r="B55" s="90"/>
      <c r="C55" s="251" t="s">
        <v>137</v>
      </c>
      <c r="D55" s="252"/>
      <c r="E55" s="252"/>
      <c r="F55" s="252"/>
      <c r="G55" s="252"/>
      <c r="H55" s="253"/>
      <c r="I55" s="292"/>
      <c r="J55" s="293"/>
      <c r="K55" s="225"/>
      <c r="L55" s="226"/>
      <c r="M55" s="5"/>
      <c r="N55" s="2"/>
      <c r="O55" s="17"/>
      <c r="P55" s="17"/>
      <c r="Q55" s="17"/>
      <c r="R55" s="17"/>
      <c r="S55" s="13"/>
      <c r="T55" s="17"/>
    </row>
    <row r="56" spans="1:20" ht="30" customHeight="1" x14ac:dyDescent="0.15">
      <c r="A56" s="243"/>
      <c r="B56" s="90"/>
      <c r="C56" s="251" t="s">
        <v>138</v>
      </c>
      <c r="D56" s="252"/>
      <c r="E56" s="252"/>
      <c r="F56" s="252"/>
      <c r="G56" s="252"/>
      <c r="H56" s="253"/>
      <c r="I56" s="292"/>
      <c r="J56" s="293"/>
      <c r="K56" s="225"/>
      <c r="L56" s="226"/>
      <c r="M56" s="5"/>
      <c r="N56" s="2"/>
      <c r="O56" s="17"/>
      <c r="P56" s="17"/>
      <c r="Q56" s="17"/>
      <c r="R56" s="17"/>
      <c r="S56" s="17"/>
      <c r="T56" s="17"/>
    </row>
    <row r="57" spans="1:20" ht="30" customHeight="1" x14ac:dyDescent="0.15">
      <c r="A57" s="243"/>
      <c r="B57" s="90"/>
      <c r="C57" s="251" t="s">
        <v>139</v>
      </c>
      <c r="D57" s="252"/>
      <c r="E57" s="252"/>
      <c r="F57" s="252"/>
      <c r="G57" s="252"/>
      <c r="H57" s="253"/>
      <c r="I57" s="292"/>
      <c r="J57" s="293"/>
      <c r="K57" s="225"/>
      <c r="L57" s="226"/>
      <c r="M57" s="5"/>
      <c r="N57" s="2"/>
      <c r="O57" s="17"/>
      <c r="P57" s="17"/>
      <c r="Q57" s="17"/>
      <c r="R57" s="17"/>
      <c r="S57" s="17"/>
      <c r="T57" s="17"/>
    </row>
    <row r="58" spans="1:20" ht="30" customHeight="1" x14ac:dyDescent="0.15">
      <c r="A58" s="243"/>
      <c r="B58" s="90"/>
      <c r="C58" s="273" t="s">
        <v>140</v>
      </c>
      <c r="D58" s="172"/>
      <c r="E58" s="172"/>
      <c r="F58" s="172"/>
      <c r="G58" s="172"/>
      <c r="H58" s="226"/>
      <c r="I58" s="237"/>
      <c r="J58" s="327"/>
      <c r="K58" s="225"/>
      <c r="L58" s="226"/>
      <c r="M58" s="5"/>
      <c r="N58" s="2"/>
      <c r="O58" s="17"/>
      <c r="P58" s="17"/>
      <c r="Q58" s="17"/>
      <c r="R58" s="17"/>
      <c r="S58" s="17"/>
      <c r="T58" s="17"/>
    </row>
    <row r="59" spans="1:20" ht="39" customHeight="1" x14ac:dyDescent="0.15">
      <c r="A59" s="244"/>
      <c r="B59" s="91"/>
      <c r="C59" s="309" t="s">
        <v>617</v>
      </c>
      <c r="D59" s="310"/>
      <c r="E59" s="310"/>
      <c r="F59" s="310"/>
      <c r="G59" s="310"/>
      <c r="H59" s="222"/>
      <c r="I59" s="221"/>
      <c r="J59" s="222"/>
      <c r="K59" s="225"/>
      <c r="L59" s="226"/>
      <c r="M59" s="5"/>
      <c r="N59" s="2"/>
      <c r="O59" s="17"/>
      <c r="P59" s="17"/>
      <c r="Q59" s="17"/>
      <c r="R59" s="17"/>
      <c r="S59" s="17"/>
      <c r="T59" s="17"/>
    </row>
    <row r="60" spans="1:20" ht="40.5" customHeight="1" x14ac:dyDescent="0.15">
      <c r="A60" s="80" t="s">
        <v>117</v>
      </c>
      <c r="B60" s="249" t="s">
        <v>142</v>
      </c>
      <c r="C60" s="236"/>
      <c r="D60" s="236"/>
      <c r="E60" s="236"/>
      <c r="F60" s="236"/>
      <c r="G60" s="236"/>
      <c r="H60" s="231"/>
      <c r="I60" s="248"/>
      <c r="J60" s="234"/>
      <c r="K60" s="225"/>
      <c r="L60" s="226"/>
      <c r="M60" s="5"/>
      <c r="N60" s="2"/>
      <c r="O60" s="17"/>
      <c r="P60" s="17"/>
      <c r="Q60" s="17"/>
      <c r="R60" s="17"/>
      <c r="S60" s="17"/>
      <c r="T60" s="17"/>
    </row>
    <row r="61" spans="1:20" ht="38.25" customHeight="1" x14ac:dyDescent="0.15">
      <c r="A61" s="80" t="s">
        <v>119</v>
      </c>
      <c r="B61" s="245" t="s">
        <v>143</v>
      </c>
      <c r="C61" s="236"/>
      <c r="D61" s="236"/>
      <c r="E61" s="236"/>
      <c r="F61" s="236"/>
      <c r="G61" s="236"/>
      <c r="H61" s="231"/>
      <c r="I61" s="248"/>
      <c r="J61" s="234"/>
      <c r="K61" s="225"/>
      <c r="L61" s="226"/>
      <c r="M61" s="5"/>
      <c r="N61" s="2"/>
      <c r="O61" s="17"/>
      <c r="P61" s="17"/>
      <c r="Q61" s="17"/>
      <c r="R61" s="17"/>
      <c r="S61" s="17"/>
      <c r="T61" s="17"/>
    </row>
    <row r="62" spans="1:20" ht="39" customHeight="1" x14ac:dyDescent="0.15">
      <c r="A62" s="80" t="s">
        <v>121</v>
      </c>
      <c r="B62" s="249" t="s">
        <v>144</v>
      </c>
      <c r="C62" s="236"/>
      <c r="D62" s="236"/>
      <c r="E62" s="236"/>
      <c r="F62" s="236"/>
      <c r="G62" s="236"/>
      <c r="H62" s="231"/>
      <c r="I62" s="248"/>
      <c r="J62" s="234"/>
      <c r="K62" s="227"/>
      <c r="L62" s="228"/>
      <c r="M62" s="17"/>
      <c r="N62" s="2"/>
      <c r="O62" s="17"/>
      <c r="P62" s="17"/>
      <c r="Q62" s="17"/>
      <c r="R62" s="17"/>
      <c r="S62" s="17"/>
      <c r="T62" s="17"/>
    </row>
    <row r="63" spans="1:20" ht="28.5" customHeight="1" x14ac:dyDescent="0.15">
      <c r="A63" s="2"/>
      <c r="B63" s="6"/>
      <c r="C63" s="6"/>
      <c r="D63" s="3"/>
      <c r="E63" s="3"/>
      <c r="F63" s="3"/>
      <c r="G63" s="3"/>
      <c r="H63" s="3"/>
      <c r="I63" s="3"/>
      <c r="J63" s="3"/>
      <c r="K63" s="7"/>
      <c r="L63" s="7"/>
      <c r="M63" s="17"/>
      <c r="N63" s="2"/>
      <c r="O63" s="17"/>
      <c r="P63" s="17"/>
      <c r="Q63" s="17"/>
      <c r="R63" s="17"/>
      <c r="S63" s="17"/>
      <c r="T63" s="17"/>
    </row>
    <row r="64" spans="1:20" ht="23.25" customHeight="1" x14ac:dyDescent="0.15">
      <c r="A64" s="16" t="s">
        <v>145</v>
      </c>
      <c r="B64" s="13"/>
      <c r="C64" s="13"/>
      <c r="D64" s="13"/>
      <c r="E64" s="13"/>
      <c r="F64" s="2"/>
      <c r="G64" s="2"/>
      <c r="H64" s="2"/>
      <c r="I64" s="2"/>
      <c r="J64" s="2"/>
      <c r="K64" s="2"/>
      <c r="L64" s="2"/>
      <c r="M64" s="17"/>
      <c r="N64" s="208" t="s">
        <v>146</v>
      </c>
      <c r="O64" s="209"/>
      <c r="P64" s="209"/>
      <c r="Q64" s="209"/>
      <c r="R64" s="210"/>
      <c r="S64" s="53"/>
      <c r="T64" s="53"/>
    </row>
    <row r="65" spans="1:20" ht="27" customHeight="1" x14ac:dyDescent="0.15">
      <c r="A65" s="12" t="s">
        <v>147</v>
      </c>
      <c r="B65" s="13"/>
      <c r="C65" s="13"/>
      <c r="D65" s="13"/>
      <c r="E65" s="13"/>
      <c r="F65" s="13"/>
      <c r="G65" s="13"/>
      <c r="H65" s="13"/>
      <c r="I65" s="13"/>
      <c r="J65" s="13"/>
      <c r="K65" s="13"/>
      <c r="L65" s="13"/>
      <c r="M65" s="13"/>
      <c r="N65" s="218" t="s">
        <v>627</v>
      </c>
      <c r="O65" s="172"/>
      <c r="P65" s="172"/>
      <c r="Q65" s="172"/>
      <c r="R65" s="216"/>
      <c r="S65" s="53"/>
      <c r="T65" s="53"/>
    </row>
    <row r="66" spans="1:20" ht="52.5" customHeight="1" x14ac:dyDescent="0.15">
      <c r="A66" s="254" t="s">
        <v>92</v>
      </c>
      <c r="B66" s="231"/>
      <c r="C66" s="303" t="s">
        <v>148</v>
      </c>
      <c r="D66" s="231"/>
      <c r="E66" s="303" t="s">
        <v>149</v>
      </c>
      <c r="F66" s="231"/>
      <c r="G66" s="247" t="s">
        <v>150</v>
      </c>
      <c r="H66" s="236"/>
      <c r="I66" s="231"/>
      <c r="J66" s="263" t="s">
        <v>96</v>
      </c>
      <c r="K66" s="231"/>
      <c r="L66" s="2"/>
      <c r="M66" s="2"/>
      <c r="N66" s="217"/>
      <c r="O66" s="172"/>
      <c r="P66" s="172"/>
      <c r="Q66" s="172"/>
      <c r="R66" s="216"/>
      <c r="S66" s="53"/>
      <c r="T66" s="53"/>
    </row>
    <row r="67" spans="1:20" ht="27" customHeight="1" x14ac:dyDescent="0.15">
      <c r="A67" s="239" t="s">
        <v>97</v>
      </c>
      <c r="B67" s="231"/>
      <c r="C67" s="275"/>
      <c r="D67" s="234"/>
      <c r="E67" s="275"/>
      <c r="F67" s="234"/>
      <c r="G67" s="269"/>
      <c r="H67" s="240"/>
      <c r="I67" s="224"/>
      <c r="J67" s="317"/>
      <c r="K67" s="224"/>
      <c r="L67" s="2"/>
      <c r="M67" s="2"/>
      <c r="N67" s="217"/>
      <c r="O67" s="172"/>
      <c r="P67" s="172"/>
      <c r="Q67" s="172"/>
      <c r="R67" s="216"/>
      <c r="S67" s="53"/>
      <c r="T67" s="53"/>
    </row>
    <row r="68" spans="1:20" ht="27.75" customHeight="1" x14ac:dyDescent="0.15">
      <c r="A68" s="239" t="s">
        <v>98</v>
      </c>
      <c r="B68" s="231"/>
      <c r="C68" s="275"/>
      <c r="D68" s="234"/>
      <c r="E68" s="275"/>
      <c r="F68" s="234"/>
      <c r="G68" s="225"/>
      <c r="H68" s="172"/>
      <c r="I68" s="226"/>
      <c r="J68" s="225"/>
      <c r="K68" s="226"/>
      <c r="L68" s="2"/>
      <c r="M68" s="2"/>
      <c r="N68" s="217"/>
      <c r="O68" s="172"/>
      <c r="P68" s="172"/>
      <c r="Q68" s="172"/>
      <c r="R68" s="216"/>
      <c r="S68" s="53"/>
      <c r="T68" s="53"/>
    </row>
    <row r="69" spans="1:20" ht="28.5" customHeight="1" x14ac:dyDescent="0.15">
      <c r="A69" s="239" t="s">
        <v>99</v>
      </c>
      <c r="B69" s="231"/>
      <c r="C69" s="275"/>
      <c r="D69" s="234"/>
      <c r="E69" s="275"/>
      <c r="F69" s="234"/>
      <c r="G69" s="227"/>
      <c r="H69" s="241"/>
      <c r="I69" s="228"/>
      <c r="J69" s="227"/>
      <c r="K69" s="228"/>
      <c r="L69" s="2"/>
      <c r="M69" s="2"/>
      <c r="N69" s="212"/>
      <c r="O69" s="213"/>
      <c r="P69" s="213"/>
      <c r="Q69" s="213"/>
      <c r="R69" s="214"/>
      <c r="S69" s="53"/>
      <c r="T69" s="53"/>
    </row>
    <row r="70" spans="1:20" ht="30.75" customHeight="1" x14ac:dyDescent="0.15">
      <c r="A70" s="254"/>
      <c r="B70" s="231"/>
      <c r="C70" s="316" t="str">
        <f>IF(COUNTA(C67:D69)=0,"",SUM(C67:D69))</f>
        <v/>
      </c>
      <c r="D70" s="231"/>
      <c r="E70" s="316" t="str">
        <f>IF(COUNTA(E67:F69)=0,"",SUM(E67:F69))</f>
        <v/>
      </c>
      <c r="F70" s="231"/>
      <c r="G70" s="242" t="str">
        <f>IFERROR(ROUNDDOWN(E70/C70*100,0),"")</f>
        <v/>
      </c>
      <c r="H70" s="236"/>
      <c r="I70" s="83" t="s">
        <v>100</v>
      </c>
      <c r="J70" s="230" t="str">
        <f>IF(OR(G70="",NOT(ISNUMBER(G70)),G70&lt;0),"",IF(G70&lt;=20,"○",""))</f>
        <v/>
      </c>
      <c r="K70" s="231"/>
      <c r="L70" s="92"/>
      <c r="M70" s="2"/>
      <c r="N70" s="2"/>
      <c r="O70" s="2"/>
      <c r="P70" s="17"/>
      <c r="Q70" s="17"/>
      <c r="R70" s="17"/>
      <c r="S70" s="17"/>
      <c r="T70" s="17"/>
    </row>
    <row r="71" spans="1:20" ht="30.75" customHeight="1" x14ac:dyDescent="0.15">
      <c r="A71" s="84"/>
      <c r="B71" s="2"/>
      <c r="C71" s="2"/>
      <c r="D71" s="2"/>
      <c r="E71" s="2"/>
      <c r="F71" s="2"/>
      <c r="G71" s="2"/>
      <c r="H71" s="2"/>
      <c r="I71" s="2"/>
      <c r="J71" s="2"/>
      <c r="K71" s="2"/>
      <c r="L71" s="2"/>
      <c r="M71" s="2"/>
      <c r="N71" s="2"/>
      <c r="O71" s="17"/>
      <c r="P71" s="17"/>
      <c r="Q71" s="17"/>
      <c r="R71" s="17"/>
      <c r="S71" s="17"/>
      <c r="T71" s="17"/>
    </row>
    <row r="72" spans="1:20" ht="23.25" customHeight="1" x14ac:dyDescent="0.15">
      <c r="A72" s="16" t="s">
        <v>151</v>
      </c>
      <c r="B72" s="2"/>
      <c r="C72" s="2"/>
      <c r="D72" s="2"/>
      <c r="E72" s="2"/>
      <c r="F72" s="2"/>
      <c r="G72" s="2"/>
      <c r="H72" s="2"/>
      <c r="I72" s="2"/>
      <c r="J72" s="2"/>
      <c r="K72" s="2"/>
      <c r="L72" s="2"/>
      <c r="M72" s="17"/>
      <c r="N72" s="208" t="s">
        <v>152</v>
      </c>
      <c r="O72" s="209"/>
      <c r="P72" s="209"/>
      <c r="Q72" s="209"/>
      <c r="R72" s="210"/>
      <c r="S72" s="53"/>
      <c r="T72" s="53"/>
    </row>
    <row r="73" spans="1:20" ht="27" customHeight="1" x14ac:dyDescent="0.15">
      <c r="A73" s="312" t="s">
        <v>153</v>
      </c>
      <c r="B73" s="172"/>
      <c r="C73" s="172"/>
      <c r="D73" s="172"/>
      <c r="E73" s="172"/>
      <c r="F73" s="172"/>
      <c r="G73" s="172"/>
      <c r="H73" s="172"/>
      <c r="I73" s="172"/>
      <c r="J73" s="172"/>
      <c r="K73" s="172"/>
      <c r="L73" s="172"/>
      <c r="M73" s="17"/>
      <c r="N73" s="218" t="s">
        <v>154</v>
      </c>
      <c r="O73" s="172"/>
      <c r="P73" s="172"/>
      <c r="Q73" s="172"/>
      <c r="R73" s="216"/>
      <c r="S73" s="53"/>
      <c r="T73" s="53"/>
    </row>
    <row r="74" spans="1:20" ht="41.25" customHeight="1" x14ac:dyDescent="0.15">
      <c r="A74" s="82" t="s">
        <v>92</v>
      </c>
      <c r="B74" s="295" t="s">
        <v>155</v>
      </c>
      <c r="C74" s="236"/>
      <c r="D74" s="236"/>
      <c r="E74" s="236"/>
      <c r="F74" s="236"/>
      <c r="G74" s="236"/>
      <c r="H74" s="301" t="s">
        <v>96</v>
      </c>
      <c r="I74" s="231"/>
      <c r="J74" s="92"/>
      <c r="K74" s="2"/>
      <c r="L74" s="13"/>
      <c r="M74" s="13"/>
      <c r="N74" s="217"/>
      <c r="O74" s="172"/>
      <c r="P74" s="172"/>
      <c r="Q74" s="172"/>
      <c r="R74" s="216"/>
      <c r="S74" s="53"/>
      <c r="T74" s="53"/>
    </row>
    <row r="75" spans="1:20" ht="27" customHeight="1" x14ac:dyDescent="0.15">
      <c r="A75" s="239" t="s">
        <v>97</v>
      </c>
      <c r="B75" s="94" t="s">
        <v>156</v>
      </c>
      <c r="C75" s="94" t="s">
        <v>157</v>
      </c>
      <c r="D75" s="94" t="s">
        <v>158</v>
      </c>
      <c r="E75" s="94" t="s">
        <v>159</v>
      </c>
      <c r="F75" s="94" t="s">
        <v>160</v>
      </c>
      <c r="G75" s="95" t="s">
        <v>161</v>
      </c>
      <c r="H75" s="262" t="str">
        <f>IF(AND(COUNT(B76:G76, B78:G78)=12,MAX(B76:G76, B78:G78)&lt;30),"○","")</f>
        <v/>
      </c>
      <c r="I75" s="224"/>
      <c r="J75" s="2"/>
      <c r="K75" s="2"/>
      <c r="L75" s="13"/>
      <c r="M75" s="13"/>
      <c r="N75" s="217"/>
      <c r="O75" s="172"/>
      <c r="P75" s="172"/>
      <c r="Q75" s="172"/>
      <c r="R75" s="216"/>
      <c r="S75" s="53"/>
      <c r="T75" s="53"/>
    </row>
    <row r="76" spans="1:20" ht="27" customHeight="1" x14ac:dyDescent="0.15">
      <c r="A76" s="243"/>
      <c r="B76" s="96"/>
      <c r="C76" s="96"/>
      <c r="D76" s="96"/>
      <c r="E76" s="96"/>
      <c r="F76" s="96"/>
      <c r="G76" s="96"/>
      <c r="H76" s="225"/>
      <c r="I76" s="226"/>
      <c r="J76" s="2"/>
      <c r="K76" s="2"/>
      <c r="L76" s="13"/>
      <c r="M76" s="13"/>
      <c r="N76" s="217"/>
      <c r="O76" s="172"/>
      <c r="P76" s="172"/>
      <c r="Q76" s="172"/>
      <c r="R76" s="216"/>
      <c r="S76" s="53"/>
      <c r="T76" s="53"/>
    </row>
    <row r="77" spans="1:20" ht="27" customHeight="1" x14ac:dyDescent="0.15">
      <c r="A77" s="243"/>
      <c r="B77" s="94" t="s">
        <v>162</v>
      </c>
      <c r="C77" s="94" t="s">
        <v>163</v>
      </c>
      <c r="D77" s="94" t="s">
        <v>164</v>
      </c>
      <c r="E77" s="94" t="s">
        <v>165</v>
      </c>
      <c r="F77" s="94" t="s">
        <v>166</v>
      </c>
      <c r="G77" s="95" t="s">
        <v>167</v>
      </c>
      <c r="H77" s="225"/>
      <c r="I77" s="226"/>
      <c r="J77" s="2"/>
      <c r="K77" s="2"/>
      <c r="L77" s="13"/>
      <c r="M77" s="13"/>
      <c r="N77" s="212"/>
      <c r="O77" s="213"/>
      <c r="P77" s="213"/>
      <c r="Q77" s="213"/>
      <c r="R77" s="214"/>
      <c r="S77" s="53"/>
      <c r="T77" s="53"/>
    </row>
    <row r="78" spans="1:20" ht="27" customHeight="1" x14ac:dyDescent="0.15">
      <c r="A78" s="244"/>
      <c r="B78" s="96"/>
      <c r="C78" s="96"/>
      <c r="D78" s="96"/>
      <c r="E78" s="96"/>
      <c r="F78" s="96"/>
      <c r="G78" s="97"/>
      <c r="H78" s="227"/>
      <c r="I78" s="228"/>
      <c r="J78" s="2"/>
      <c r="K78" s="2"/>
      <c r="L78" s="13"/>
      <c r="M78" s="13"/>
      <c r="N78" s="17"/>
      <c r="O78" s="17"/>
      <c r="P78" s="17"/>
      <c r="Q78" s="17"/>
      <c r="R78" s="17"/>
      <c r="S78" s="17"/>
      <c r="T78" s="17"/>
    </row>
    <row r="79" spans="1:20" ht="42.75" customHeight="1" x14ac:dyDescent="0.15">
      <c r="A79" s="20"/>
      <c r="B79" s="2"/>
      <c r="C79" s="2"/>
      <c r="D79" s="2"/>
      <c r="E79" s="2"/>
      <c r="F79" s="2"/>
      <c r="G79" s="2"/>
      <c r="H79" s="2"/>
      <c r="I79" s="2"/>
      <c r="J79" s="11"/>
      <c r="K79" s="11"/>
      <c r="L79" s="11"/>
      <c r="M79" s="17"/>
      <c r="N79" s="2"/>
      <c r="O79" s="17"/>
      <c r="P79" s="17"/>
      <c r="Q79" s="17"/>
      <c r="R79" s="17"/>
      <c r="S79" s="17"/>
      <c r="T79" s="17"/>
    </row>
    <row r="80" spans="1:20" ht="27" customHeight="1" x14ac:dyDescent="0.15">
      <c r="A80" s="16" t="s">
        <v>168</v>
      </c>
      <c r="B80" s="13"/>
      <c r="C80" s="13"/>
      <c r="D80" s="13"/>
      <c r="E80" s="13"/>
      <c r="F80" s="13"/>
      <c r="G80" s="13"/>
      <c r="H80" s="13"/>
      <c r="I80" s="13"/>
      <c r="J80" s="13"/>
      <c r="K80" s="2"/>
      <c r="L80" s="2"/>
      <c r="M80" s="17"/>
      <c r="N80" s="208" t="s">
        <v>169</v>
      </c>
      <c r="O80" s="209"/>
      <c r="P80" s="209"/>
      <c r="Q80" s="209"/>
      <c r="R80" s="210"/>
      <c r="S80" s="53"/>
      <c r="T80" s="53"/>
    </row>
    <row r="81" spans="1:20" ht="27" customHeight="1" x14ac:dyDescent="0.15">
      <c r="A81" s="299" t="s">
        <v>170</v>
      </c>
      <c r="B81" s="241"/>
      <c r="C81" s="241"/>
      <c r="D81" s="241"/>
      <c r="E81" s="241"/>
      <c r="F81" s="241"/>
      <c r="G81" s="241"/>
      <c r="H81" s="241"/>
      <c r="I81" s="241"/>
      <c r="J81" s="241"/>
      <c r="K81" s="2"/>
      <c r="L81" s="2"/>
      <c r="M81" s="17"/>
      <c r="N81" s="218" t="s">
        <v>171</v>
      </c>
      <c r="O81" s="172"/>
      <c r="P81" s="172"/>
      <c r="Q81" s="172"/>
      <c r="R81" s="216"/>
      <c r="S81" s="53"/>
      <c r="T81" s="53"/>
    </row>
    <row r="82" spans="1:20" ht="40.5" customHeight="1" x14ac:dyDescent="0.15">
      <c r="A82" s="82" t="s">
        <v>92</v>
      </c>
      <c r="B82" s="239" t="s">
        <v>172</v>
      </c>
      <c r="C82" s="236"/>
      <c r="D82" s="236"/>
      <c r="E82" s="236"/>
      <c r="F82" s="236"/>
      <c r="G82" s="231"/>
      <c r="H82" s="263" t="s">
        <v>173</v>
      </c>
      <c r="I82" s="231"/>
      <c r="J82" s="263" t="s">
        <v>96</v>
      </c>
      <c r="K82" s="231"/>
      <c r="L82" s="2"/>
      <c r="M82" s="13"/>
      <c r="N82" s="217"/>
      <c r="O82" s="172"/>
      <c r="P82" s="172"/>
      <c r="Q82" s="172"/>
      <c r="R82" s="216"/>
      <c r="S82" s="53"/>
      <c r="T82" s="53"/>
    </row>
    <row r="83" spans="1:20" ht="30" customHeight="1" x14ac:dyDescent="0.15">
      <c r="A83" s="239" t="s">
        <v>97</v>
      </c>
      <c r="B83" s="245" t="s">
        <v>174</v>
      </c>
      <c r="C83" s="236"/>
      <c r="D83" s="236"/>
      <c r="E83" s="236"/>
      <c r="F83" s="236"/>
      <c r="G83" s="231"/>
      <c r="H83" s="98"/>
      <c r="I83" s="83" t="s">
        <v>175</v>
      </c>
      <c r="J83" s="223" t="str">
        <f>IF(OR(H83="",NOT(ISNUMBER(H83)),H83&lt;0),"",IF(H83&gt;=110,"○",""))</f>
        <v/>
      </c>
      <c r="K83" s="231"/>
      <c r="L83" s="2"/>
      <c r="M83" s="13"/>
      <c r="N83" s="217"/>
      <c r="O83" s="172"/>
      <c r="P83" s="172"/>
      <c r="Q83" s="172"/>
      <c r="R83" s="216"/>
      <c r="S83" s="53"/>
      <c r="T83" s="53"/>
    </row>
    <row r="84" spans="1:20" ht="30" customHeight="1" x14ac:dyDescent="0.15">
      <c r="A84" s="243"/>
      <c r="B84" s="245" t="s">
        <v>176</v>
      </c>
      <c r="C84" s="236"/>
      <c r="D84" s="236"/>
      <c r="E84" s="236"/>
      <c r="F84" s="236"/>
      <c r="G84" s="231"/>
      <c r="H84" s="99"/>
      <c r="I84" s="83" t="s">
        <v>100</v>
      </c>
      <c r="J84" s="223" t="str">
        <f>IF(OR(H84="",NOT(ISNUMBER(H84)),H84&lt;0),"",IF(H84&gt;=70,"○",""))</f>
        <v/>
      </c>
      <c r="K84" s="231"/>
      <c r="L84" s="2"/>
      <c r="M84" s="13"/>
      <c r="N84" s="217"/>
      <c r="O84" s="172"/>
      <c r="P84" s="172"/>
      <c r="Q84" s="172"/>
      <c r="R84" s="216"/>
      <c r="S84" s="53"/>
      <c r="T84" s="53"/>
    </row>
    <row r="85" spans="1:20" ht="30" customHeight="1" x14ac:dyDescent="0.15">
      <c r="A85" s="244"/>
      <c r="B85" s="245" t="s">
        <v>177</v>
      </c>
      <c r="C85" s="236"/>
      <c r="D85" s="236"/>
      <c r="E85" s="236"/>
      <c r="F85" s="236"/>
      <c r="G85" s="231"/>
      <c r="H85" s="99"/>
      <c r="I85" s="83" t="s">
        <v>175</v>
      </c>
      <c r="J85" s="223" t="str">
        <f>IF(OR(H85="",NOT(ISNUMBER(H85)),H85&lt;0),"",IF(H85&gt;=10,"○",""))</f>
        <v/>
      </c>
      <c r="K85" s="231"/>
      <c r="L85" s="2"/>
      <c r="M85" s="13"/>
      <c r="N85" s="212"/>
      <c r="O85" s="213"/>
      <c r="P85" s="213"/>
      <c r="Q85" s="213"/>
      <c r="R85" s="214"/>
      <c r="S85" s="53"/>
      <c r="T85" s="53"/>
    </row>
    <row r="86" spans="1:20" ht="15" customHeight="1" x14ac:dyDescent="0.15">
      <c r="A86" s="20"/>
      <c r="B86" s="2"/>
      <c r="C86" s="2"/>
      <c r="D86" s="2"/>
      <c r="E86" s="2"/>
      <c r="F86" s="2"/>
      <c r="G86" s="2"/>
      <c r="H86" s="2"/>
      <c r="I86" s="2"/>
      <c r="J86" s="2"/>
      <c r="K86" s="2"/>
      <c r="L86" s="2"/>
      <c r="M86" s="17"/>
      <c r="N86" s="53"/>
      <c r="O86" s="53"/>
      <c r="P86" s="53"/>
      <c r="Q86" s="53"/>
      <c r="R86" s="53"/>
      <c r="S86" s="53"/>
      <c r="T86" s="53"/>
    </row>
    <row r="87" spans="1:20" ht="30" customHeight="1" x14ac:dyDescent="0.15">
      <c r="A87" s="16" t="s">
        <v>178</v>
      </c>
      <c r="B87" s="21"/>
      <c r="C87" s="13"/>
      <c r="D87" s="13"/>
      <c r="E87" s="13"/>
      <c r="F87" s="14"/>
      <c r="G87" s="14"/>
      <c r="H87" s="13"/>
      <c r="I87" s="13"/>
      <c r="J87" s="13"/>
      <c r="K87" s="14"/>
      <c r="L87" s="13"/>
      <c r="M87" s="17"/>
      <c r="N87" s="208" t="s">
        <v>179</v>
      </c>
      <c r="O87" s="209"/>
      <c r="P87" s="209"/>
      <c r="Q87" s="209"/>
      <c r="R87" s="210"/>
      <c r="S87" s="53"/>
      <c r="T87" s="53"/>
    </row>
    <row r="88" spans="1:20" ht="30" customHeight="1" x14ac:dyDescent="0.15">
      <c r="A88" s="26" t="s">
        <v>180</v>
      </c>
      <c r="B88" s="21"/>
      <c r="C88" s="13"/>
      <c r="D88" s="13"/>
      <c r="E88" s="13"/>
      <c r="F88" s="14"/>
      <c r="G88" s="14"/>
      <c r="H88" s="13"/>
      <c r="I88" s="13"/>
      <c r="J88" s="13"/>
      <c r="K88" s="14"/>
      <c r="L88" s="13"/>
      <c r="M88" s="17"/>
      <c r="N88" s="218" t="s">
        <v>181</v>
      </c>
      <c r="O88" s="172"/>
      <c r="P88" s="172"/>
      <c r="Q88" s="172"/>
      <c r="R88" s="216"/>
      <c r="S88" s="53"/>
      <c r="T88" s="53"/>
    </row>
    <row r="89" spans="1:20" ht="38.25" customHeight="1" x14ac:dyDescent="0.15">
      <c r="A89" s="266" t="s">
        <v>182</v>
      </c>
      <c r="B89" s="172"/>
      <c r="C89" s="172"/>
      <c r="D89" s="172"/>
      <c r="E89" s="172"/>
      <c r="F89" s="172"/>
      <c r="G89" s="172"/>
      <c r="H89" s="172"/>
      <c r="I89" s="172"/>
      <c r="J89" s="172"/>
      <c r="K89" s="172"/>
      <c r="L89" s="172"/>
      <c r="M89" s="17"/>
      <c r="N89" s="217"/>
      <c r="O89" s="172"/>
      <c r="P89" s="172"/>
      <c r="Q89" s="172"/>
      <c r="R89" s="216"/>
      <c r="S89" s="53"/>
      <c r="T89" s="53"/>
    </row>
    <row r="90" spans="1:20" ht="30" customHeight="1" x14ac:dyDescent="0.15">
      <c r="A90" s="239" t="s">
        <v>92</v>
      </c>
      <c r="B90" s="239" t="s">
        <v>183</v>
      </c>
      <c r="C90" s="236"/>
      <c r="D90" s="236"/>
      <c r="E90" s="236"/>
      <c r="F90" s="231"/>
      <c r="G90" s="239" t="s">
        <v>184</v>
      </c>
      <c r="H90" s="236"/>
      <c r="I90" s="236"/>
      <c r="J90" s="231"/>
      <c r="K90" s="263" t="s">
        <v>96</v>
      </c>
      <c r="L90" s="224"/>
      <c r="M90" s="13"/>
      <c r="N90" s="217"/>
      <c r="O90" s="172"/>
      <c r="P90" s="172"/>
      <c r="Q90" s="172"/>
      <c r="R90" s="216"/>
      <c r="S90" s="53"/>
      <c r="T90" s="53"/>
    </row>
    <row r="91" spans="1:20" ht="45" customHeight="1" x14ac:dyDescent="0.15">
      <c r="A91" s="244"/>
      <c r="B91" s="94" t="s">
        <v>185</v>
      </c>
      <c r="C91" s="94" t="s">
        <v>186</v>
      </c>
      <c r="D91" s="94" t="s">
        <v>187</v>
      </c>
      <c r="E91" s="100" t="s">
        <v>188</v>
      </c>
      <c r="F91" s="100" t="s">
        <v>189</v>
      </c>
      <c r="G91" s="94" t="s">
        <v>185</v>
      </c>
      <c r="H91" s="94" t="s">
        <v>186</v>
      </c>
      <c r="I91" s="94" t="s">
        <v>187</v>
      </c>
      <c r="J91" s="100" t="s">
        <v>190</v>
      </c>
      <c r="K91" s="227"/>
      <c r="L91" s="228"/>
      <c r="M91" s="13"/>
      <c r="N91" s="217"/>
      <c r="O91" s="172"/>
      <c r="P91" s="172"/>
      <c r="Q91" s="172"/>
      <c r="R91" s="216"/>
      <c r="S91" s="53"/>
      <c r="T91" s="53"/>
    </row>
    <row r="92" spans="1:20" ht="30" customHeight="1" x14ac:dyDescent="0.15">
      <c r="A92" s="101" t="s">
        <v>97</v>
      </c>
      <c r="B92" s="102"/>
      <c r="C92" s="102"/>
      <c r="D92" s="103" t="str">
        <f>IFERROR(ROUND(B92/C92,2),"")</f>
        <v/>
      </c>
      <c r="E92" s="297" t="str">
        <f>IFERROR(ROUND((D92+D93+D94)/3,2),"")</f>
        <v/>
      </c>
      <c r="F92" s="297" t="str">
        <f>IFERROR(ROUND(E92*0.8,2),"")</f>
        <v/>
      </c>
      <c r="G92" s="102"/>
      <c r="H92" s="102"/>
      <c r="I92" s="103" t="str">
        <f>IFERROR(ROUND(G92/H92,2),"")</f>
        <v/>
      </c>
      <c r="J92" s="297" t="str">
        <f>IFERROR(ROUND((I92+I93+I94)/3,2),"")</f>
        <v/>
      </c>
      <c r="K92" s="230" t="str">
        <f>IF(OR(J92="",F92=""),"",IF(J92&gt;F92,"○",""))</f>
        <v/>
      </c>
      <c r="L92" s="224"/>
      <c r="M92" s="13"/>
      <c r="N92" s="217"/>
      <c r="O92" s="172"/>
      <c r="P92" s="172"/>
      <c r="Q92" s="172"/>
      <c r="R92" s="216"/>
      <c r="S92" s="53"/>
      <c r="T92" s="53"/>
    </row>
    <row r="93" spans="1:20" ht="30" customHeight="1" x14ac:dyDescent="0.15">
      <c r="A93" s="104" t="s">
        <v>98</v>
      </c>
      <c r="B93" s="105"/>
      <c r="C93" s="105"/>
      <c r="D93" s="106" t="str">
        <f>IFERROR(ROUND(B93/C93,2),"")</f>
        <v/>
      </c>
      <c r="E93" s="243"/>
      <c r="F93" s="243"/>
      <c r="G93" s="105"/>
      <c r="H93" s="105"/>
      <c r="I93" s="106" t="str">
        <f>IFERROR(ROUND(G93/H93,2),"")</f>
        <v/>
      </c>
      <c r="J93" s="243"/>
      <c r="K93" s="225"/>
      <c r="L93" s="226"/>
      <c r="M93" s="13"/>
      <c r="N93" s="212"/>
      <c r="O93" s="213"/>
      <c r="P93" s="213"/>
      <c r="Q93" s="213"/>
      <c r="R93" s="214"/>
      <c r="S93" s="53"/>
      <c r="T93" s="53"/>
    </row>
    <row r="94" spans="1:20" ht="30" customHeight="1" x14ac:dyDescent="0.15">
      <c r="A94" s="107" t="s">
        <v>99</v>
      </c>
      <c r="B94" s="108"/>
      <c r="C94" s="108"/>
      <c r="D94" s="109" t="str">
        <f>IFERROR(ROUND(B94/C94,2),"")</f>
        <v/>
      </c>
      <c r="E94" s="244"/>
      <c r="F94" s="244"/>
      <c r="G94" s="108"/>
      <c r="H94" s="108"/>
      <c r="I94" s="109" t="str">
        <f>IFERROR(ROUND(G94/H94,2),"")</f>
        <v/>
      </c>
      <c r="J94" s="244"/>
      <c r="K94" s="227"/>
      <c r="L94" s="228"/>
      <c r="M94" s="13"/>
      <c r="N94" s="17"/>
      <c r="O94" s="17"/>
      <c r="P94" s="17"/>
      <c r="Q94" s="17"/>
      <c r="R94" s="17"/>
      <c r="S94" s="17"/>
      <c r="T94" s="17"/>
    </row>
    <row r="95" spans="1:20" ht="41.25" customHeight="1" x14ac:dyDescent="0.15">
      <c r="A95" s="302" t="s">
        <v>191</v>
      </c>
      <c r="B95" s="236"/>
      <c r="C95" s="236"/>
      <c r="D95" s="236"/>
      <c r="E95" s="236"/>
      <c r="F95" s="236"/>
      <c r="G95" s="236"/>
      <c r="H95" s="236"/>
      <c r="I95" s="236"/>
      <c r="J95" s="236"/>
      <c r="K95" s="236"/>
      <c r="L95" s="236"/>
      <c r="M95" s="17"/>
      <c r="N95" s="17"/>
      <c r="O95" s="17"/>
      <c r="P95" s="17"/>
      <c r="Q95" s="17"/>
      <c r="R95" s="17"/>
      <c r="S95" s="17"/>
      <c r="T95" s="17"/>
    </row>
    <row r="96" spans="1:20" ht="57.75" customHeight="1" x14ac:dyDescent="0.15">
      <c r="A96" s="82" t="s">
        <v>92</v>
      </c>
      <c r="B96" s="110" t="s">
        <v>192</v>
      </c>
      <c r="C96" s="110" t="s">
        <v>193</v>
      </c>
      <c r="D96" s="111" t="s">
        <v>22</v>
      </c>
      <c r="E96" s="263" t="s">
        <v>194</v>
      </c>
      <c r="F96" s="231"/>
      <c r="G96" s="239" t="s">
        <v>13</v>
      </c>
      <c r="H96" s="231"/>
      <c r="I96" s="239" t="s">
        <v>195</v>
      </c>
      <c r="J96" s="231"/>
      <c r="K96" s="263" t="s">
        <v>96</v>
      </c>
      <c r="L96" s="231"/>
      <c r="M96" s="13"/>
      <c r="N96" s="17"/>
      <c r="O96" s="17"/>
      <c r="P96" s="17"/>
      <c r="Q96" s="17"/>
      <c r="R96" s="17"/>
      <c r="S96" s="17"/>
      <c r="T96" s="17"/>
    </row>
    <row r="97" spans="1:20" ht="33.75" customHeight="1" x14ac:dyDescent="0.15">
      <c r="A97" s="86" t="s">
        <v>97</v>
      </c>
      <c r="B97" s="112"/>
      <c r="C97" s="112"/>
      <c r="D97" s="113" t="str">
        <f>IF(AND(B97="",C97=""),"",IFERROR(B97+C97,""))</f>
        <v/>
      </c>
      <c r="E97" s="307" t="str">
        <f>IFERROR(ROUND(B97/D97*100,1),"")</f>
        <v/>
      </c>
      <c r="F97" s="231"/>
      <c r="G97" s="313" t="str">
        <f>IF(申請書!D29="","",申請書!D29)</f>
        <v/>
      </c>
      <c r="H97" s="231"/>
      <c r="I97" s="307" t="str">
        <f>IFERROR(VLOOKUP(G97,参照用_第9号イ!B10:C29,2,FALSE()),"")</f>
        <v/>
      </c>
      <c r="J97" s="231"/>
      <c r="K97" s="223" t="str">
        <f>IF(E97="","",IF(OR(AND(I97&lt;&gt;"",E97&gt;=I97),E97&gt;=40),"○",""))</f>
        <v/>
      </c>
      <c r="L97" s="231"/>
      <c r="M97" s="34"/>
      <c r="N97" s="17"/>
      <c r="O97" s="17"/>
      <c r="P97" s="17"/>
      <c r="Q97" s="17"/>
      <c r="R97" s="17"/>
      <c r="S97" s="17"/>
      <c r="T97" s="17"/>
    </row>
    <row r="98" spans="1:20" ht="19.5" customHeight="1" x14ac:dyDescent="0.15">
      <c r="A98" s="6"/>
      <c r="B98" s="6"/>
      <c r="C98" s="6"/>
      <c r="D98" s="3"/>
      <c r="E98" s="3"/>
      <c r="F98" s="18"/>
      <c r="G98" s="3"/>
      <c r="H98" s="3"/>
      <c r="I98" s="3"/>
      <c r="J98" s="3"/>
      <c r="K98" s="14"/>
      <c r="L98" s="17"/>
      <c r="M98" s="13"/>
      <c r="N98" s="17"/>
      <c r="O98" s="17"/>
      <c r="P98" s="17"/>
      <c r="Q98" s="17"/>
      <c r="R98" s="17"/>
      <c r="S98" s="17"/>
      <c r="T98" s="17"/>
    </row>
    <row r="99" spans="1:20" ht="27" customHeight="1" x14ac:dyDescent="0.15">
      <c r="A99" s="16" t="s">
        <v>196</v>
      </c>
      <c r="B99" s="13"/>
      <c r="C99" s="13"/>
      <c r="D99" s="13"/>
      <c r="E99" s="13"/>
      <c r="F99" s="13"/>
      <c r="G99" s="13"/>
      <c r="H99" s="13"/>
      <c r="I99" s="13"/>
      <c r="J99" s="13"/>
      <c r="K99" s="13"/>
      <c r="L99" s="13"/>
      <c r="M99" s="17"/>
      <c r="N99" s="208" t="s">
        <v>197</v>
      </c>
      <c r="O99" s="209"/>
      <c r="P99" s="209"/>
      <c r="Q99" s="209"/>
      <c r="R99" s="210"/>
      <c r="S99" s="53"/>
      <c r="T99" s="53"/>
    </row>
    <row r="100" spans="1:20" ht="26.25" customHeight="1" x14ac:dyDescent="0.15">
      <c r="A100" s="266" t="s">
        <v>170</v>
      </c>
      <c r="B100" s="172"/>
      <c r="C100" s="172"/>
      <c r="D100" s="172"/>
      <c r="E100" s="172"/>
      <c r="F100" s="172"/>
      <c r="G100" s="172"/>
      <c r="H100" s="172"/>
      <c r="I100" s="172"/>
      <c r="J100" s="172"/>
      <c r="K100" s="172"/>
      <c r="L100" s="13"/>
      <c r="M100" s="17"/>
      <c r="N100" s="218" t="s">
        <v>198</v>
      </c>
      <c r="O100" s="172"/>
      <c r="P100" s="172"/>
      <c r="Q100" s="172"/>
      <c r="R100" s="216"/>
      <c r="S100" s="53"/>
      <c r="T100" s="53"/>
    </row>
    <row r="101" spans="1:20" ht="27" customHeight="1" x14ac:dyDescent="0.15">
      <c r="A101" s="304" t="s">
        <v>199</v>
      </c>
      <c r="B101" s="172"/>
      <c r="C101" s="172"/>
      <c r="D101" s="172"/>
      <c r="E101" s="172"/>
      <c r="F101" s="172"/>
      <c r="G101" s="172"/>
      <c r="H101" s="172"/>
      <c r="I101" s="172"/>
      <c r="J101" s="172"/>
      <c r="K101" s="172"/>
      <c r="L101" s="172"/>
      <c r="M101" s="17"/>
      <c r="N101" s="217"/>
      <c r="O101" s="172"/>
      <c r="P101" s="172"/>
      <c r="Q101" s="172"/>
      <c r="R101" s="216"/>
      <c r="S101" s="53"/>
      <c r="T101" s="53"/>
    </row>
    <row r="102" spans="1:20" ht="60" customHeight="1" x14ac:dyDescent="0.15">
      <c r="A102" s="93" t="s">
        <v>92</v>
      </c>
      <c r="B102" s="263" t="s">
        <v>200</v>
      </c>
      <c r="C102" s="231"/>
      <c r="D102" s="263" t="s">
        <v>201</v>
      </c>
      <c r="E102" s="231"/>
      <c r="F102" s="315" t="s">
        <v>202</v>
      </c>
      <c r="G102" s="231"/>
      <c r="H102" s="263" t="s">
        <v>96</v>
      </c>
      <c r="I102" s="231"/>
      <c r="J102" s="32"/>
      <c r="K102" s="32"/>
      <c r="L102" s="2"/>
      <c r="M102" s="17"/>
      <c r="N102" s="217"/>
      <c r="O102" s="172"/>
      <c r="P102" s="172"/>
      <c r="Q102" s="172"/>
      <c r="R102" s="216"/>
      <c r="S102" s="53"/>
      <c r="T102" s="53"/>
    </row>
    <row r="103" spans="1:20" ht="39" customHeight="1" x14ac:dyDescent="0.15">
      <c r="A103" s="86" t="s">
        <v>97</v>
      </c>
      <c r="B103" s="255"/>
      <c r="C103" s="234"/>
      <c r="D103" s="255"/>
      <c r="E103" s="234"/>
      <c r="F103" s="297" t="str">
        <f>IFERROR(ROUND(B103/D103,2),"")</f>
        <v/>
      </c>
      <c r="G103" s="231"/>
      <c r="H103" s="262" t="str">
        <f>IF(OR(F103="",NOT(ISNUMBER(F103)),F103&lt;0),"",IF(F103&gt;=0.7,"○",""))</f>
        <v/>
      </c>
      <c r="I103" s="231"/>
      <c r="J103" s="32"/>
      <c r="K103" s="32"/>
      <c r="L103" s="2"/>
      <c r="M103" s="17"/>
      <c r="N103" s="217"/>
      <c r="O103" s="172"/>
      <c r="P103" s="172"/>
      <c r="Q103" s="172"/>
      <c r="R103" s="216"/>
      <c r="S103" s="53"/>
      <c r="T103" s="53"/>
    </row>
    <row r="104" spans="1:20" ht="27" customHeight="1" x14ac:dyDescent="0.15">
      <c r="A104" s="266" t="s">
        <v>203</v>
      </c>
      <c r="B104" s="172"/>
      <c r="C104" s="172"/>
      <c r="D104" s="172"/>
      <c r="E104" s="172"/>
      <c r="F104" s="172"/>
      <c r="G104" s="172"/>
      <c r="H104" s="172"/>
      <c r="I104" s="172"/>
      <c r="J104" s="172"/>
      <c r="K104" s="172"/>
      <c r="L104" s="172"/>
      <c r="M104" s="17"/>
      <c r="N104" s="217"/>
      <c r="O104" s="172"/>
      <c r="P104" s="172"/>
      <c r="Q104" s="172"/>
      <c r="R104" s="216"/>
      <c r="S104" s="53"/>
      <c r="T104" s="53"/>
    </row>
    <row r="105" spans="1:20" ht="28.5" customHeight="1" x14ac:dyDescent="0.15">
      <c r="A105" s="239" t="s">
        <v>92</v>
      </c>
      <c r="B105" s="239" t="s">
        <v>204</v>
      </c>
      <c r="C105" s="236"/>
      <c r="D105" s="231"/>
      <c r="E105" s="239" t="s">
        <v>205</v>
      </c>
      <c r="F105" s="236"/>
      <c r="G105" s="231"/>
      <c r="H105" s="239" t="s">
        <v>206</v>
      </c>
      <c r="I105" s="224"/>
      <c r="J105" s="263" t="s">
        <v>96</v>
      </c>
      <c r="K105" s="224"/>
      <c r="L105" s="17"/>
      <c r="M105" s="13"/>
      <c r="N105" s="212"/>
      <c r="O105" s="213"/>
      <c r="P105" s="213"/>
      <c r="Q105" s="213"/>
      <c r="R105" s="214"/>
      <c r="S105" s="53"/>
      <c r="T105" s="53"/>
    </row>
    <row r="106" spans="1:20" ht="65.25" customHeight="1" x14ac:dyDescent="0.15">
      <c r="A106" s="244"/>
      <c r="B106" s="94" t="s">
        <v>207</v>
      </c>
      <c r="C106" s="110" t="s">
        <v>208</v>
      </c>
      <c r="D106" s="100" t="s">
        <v>209</v>
      </c>
      <c r="E106" s="94" t="s">
        <v>186</v>
      </c>
      <c r="F106" s="110" t="s">
        <v>208</v>
      </c>
      <c r="G106" s="114" t="s">
        <v>210</v>
      </c>
      <c r="H106" s="227"/>
      <c r="I106" s="228"/>
      <c r="J106" s="227"/>
      <c r="K106" s="228"/>
      <c r="L106" s="17"/>
      <c r="M106" s="13"/>
      <c r="N106" s="17"/>
      <c r="O106" s="17"/>
      <c r="P106" s="17"/>
      <c r="Q106" s="17"/>
      <c r="R106" s="17"/>
      <c r="S106" s="17"/>
      <c r="T106" s="17"/>
    </row>
    <row r="107" spans="1:20" ht="27" customHeight="1" x14ac:dyDescent="0.15">
      <c r="A107" s="101" t="s">
        <v>211</v>
      </c>
      <c r="B107" s="102"/>
      <c r="C107" s="102"/>
      <c r="D107" s="336" t="str">
        <f>IFERROR(ROUND(SUM(C107:C109)/SUM(B107:B109),2),"")</f>
        <v/>
      </c>
      <c r="E107" s="115"/>
      <c r="F107" s="115"/>
      <c r="G107" s="290" t="str">
        <f>IFERROR(ROUND(SUM(F107:F109)/SUM(E107:E109),2),"")</f>
        <v/>
      </c>
      <c r="H107" s="297" t="str">
        <f>IFERROR(ROUND(D107/G107,2),"")</f>
        <v/>
      </c>
      <c r="I107" s="224"/>
      <c r="J107" s="223" t="str">
        <f>IF(OR(H107="",NOT(ISNUMBER(H107)),H107&lt;0),"",IF(0.8&lt;=H107,"○",""))</f>
        <v/>
      </c>
      <c r="K107" s="224"/>
      <c r="L107" s="17"/>
      <c r="M107" s="13"/>
      <c r="N107" s="17"/>
      <c r="O107" s="17"/>
      <c r="P107" s="17"/>
      <c r="Q107" s="17"/>
      <c r="R107" s="17"/>
      <c r="S107" s="17"/>
      <c r="T107" s="17"/>
    </row>
    <row r="108" spans="1:20" ht="27" customHeight="1" x14ac:dyDescent="0.15">
      <c r="A108" s="104" t="s">
        <v>212</v>
      </c>
      <c r="B108" s="105"/>
      <c r="C108" s="105"/>
      <c r="D108" s="243"/>
      <c r="E108" s="116"/>
      <c r="F108" s="116"/>
      <c r="G108" s="225"/>
      <c r="H108" s="225"/>
      <c r="I108" s="226"/>
      <c r="J108" s="225"/>
      <c r="K108" s="226"/>
      <c r="L108" s="17"/>
      <c r="M108" s="13"/>
      <c r="N108" s="17"/>
      <c r="O108" s="17"/>
      <c r="P108" s="17"/>
      <c r="Q108" s="17"/>
      <c r="R108" s="17"/>
      <c r="S108" s="17"/>
      <c r="T108" s="17"/>
    </row>
    <row r="109" spans="1:20" ht="27" customHeight="1" x14ac:dyDescent="0.15">
      <c r="A109" s="107" t="s">
        <v>213</v>
      </c>
      <c r="B109" s="108"/>
      <c r="C109" s="108"/>
      <c r="D109" s="244"/>
      <c r="E109" s="117"/>
      <c r="F109" s="117"/>
      <c r="G109" s="227"/>
      <c r="H109" s="227"/>
      <c r="I109" s="228"/>
      <c r="J109" s="227"/>
      <c r="K109" s="228"/>
      <c r="L109" s="17"/>
      <c r="M109" s="13"/>
      <c r="N109" s="17"/>
      <c r="O109" s="17"/>
      <c r="P109" s="17"/>
      <c r="Q109" s="17"/>
      <c r="R109" s="17"/>
      <c r="S109" s="17"/>
      <c r="T109" s="17"/>
    </row>
    <row r="110" spans="1:20" ht="30" customHeight="1" x14ac:dyDescent="0.15">
      <c r="A110" s="304" t="s">
        <v>214</v>
      </c>
      <c r="B110" s="172"/>
      <c r="C110" s="172"/>
      <c r="D110" s="172"/>
      <c r="E110" s="172"/>
      <c r="F110" s="172"/>
      <c r="G110" s="172"/>
      <c r="H110" s="172"/>
      <c r="I110" s="172"/>
      <c r="J110" s="172"/>
      <c r="K110" s="172"/>
      <c r="L110" s="172"/>
      <c r="M110" s="2"/>
      <c r="N110" s="13"/>
      <c r="O110" s="13"/>
      <c r="P110" s="13"/>
      <c r="Q110" s="13"/>
      <c r="R110" s="13"/>
      <c r="S110" s="13"/>
      <c r="T110" s="13"/>
    </row>
    <row r="111" spans="1:20" ht="65.25" customHeight="1" x14ac:dyDescent="0.15">
      <c r="A111" s="93" t="s">
        <v>92</v>
      </c>
      <c r="B111" s="263" t="s">
        <v>200</v>
      </c>
      <c r="C111" s="231"/>
      <c r="D111" s="239" t="s">
        <v>13</v>
      </c>
      <c r="E111" s="231"/>
      <c r="F111" s="239" t="s">
        <v>195</v>
      </c>
      <c r="G111" s="231"/>
      <c r="H111" s="263" t="s">
        <v>96</v>
      </c>
      <c r="I111" s="231"/>
      <c r="J111" s="32"/>
      <c r="K111" s="32"/>
      <c r="L111" s="2"/>
      <c r="M111" s="2"/>
      <c r="N111" s="13"/>
      <c r="O111" s="13"/>
      <c r="P111" s="13"/>
      <c r="Q111" s="13"/>
      <c r="R111" s="13"/>
      <c r="S111" s="13"/>
      <c r="T111" s="13"/>
    </row>
    <row r="112" spans="1:20" ht="39" customHeight="1" x14ac:dyDescent="0.15">
      <c r="A112" s="86" t="s">
        <v>97</v>
      </c>
      <c r="B112" s="246"/>
      <c r="C112" s="234"/>
      <c r="D112" s="286" t="str">
        <f>IF(申請書!D29="","",IF(申請書!D29="Ｅ製造業",IF(申請書!I29="",申請書!D29,申請書!I29),申請書!D29))</f>
        <v/>
      </c>
      <c r="E112" s="231"/>
      <c r="F112" s="337" t="str">
        <f>IFERROR(VLOOKUP(D112,参照用_第10号ウ!B10:C50,2,FALSE()),"")</f>
        <v/>
      </c>
      <c r="G112" s="231"/>
      <c r="H112" s="262" t="str">
        <f>IF(OR(B112="",F112="",NOT(ISNUMBER(B112)),NOT(ISNUMBER(F112)),B112&lt;0),"",IF(B112&gt;=F112,"○",""))</f>
        <v/>
      </c>
      <c r="I112" s="231"/>
      <c r="J112" s="32"/>
      <c r="K112" s="32"/>
      <c r="L112" s="2"/>
      <c r="M112" s="34"/>
      <c r="N112" s="17"/>
      <c r="O112" s="17"/>
      <c r="P112" s="17"/>
      <c r="Q112" s="17"/>
      <c r="R112" s="17"/>
      <c r="S112" s="17"/>
      <c r="T112" s="17"/>
    </row>
    <row r="113" spans="1:20" ht="24" customHeight="1" x14ac:dyDescent="0.15">
      <c r="A113" s="334" t="s">
        <v>215</v>
      </c>
      <c r="B113" s="172"/>
      <c r="C113" s="172"/>
      <c r="D113" s="172"/>
      <c r="E113" s="172"/>
      <c r="F113" s="172"/>
      <c r="G113" s="172"/>
      <c r="H113" s="172"/>
      <c r="I113" s="172"/>
      <c r="J113" s="172"/>
      <c r="K113" s="172"/>
      <c r="L113" s="172"/>
      <c r="M113" s="2"/>
      <c r="N113" s="13"/>
      <c r="O113" s="13"/>
      <c r="P113" s="13"/>
      <c r="Q113" s="13"/>
      <c r="R113" s="13"/>
      <c r="S113" s="13"/>
      <c r="T113" s="13"/>
    </row>
    <row r="114" spans="1:20" ht="13.5" customHeight="1" x14ac:dyDescent="0.15">
      <c r="A114" s="3"/>
      <c r="B114" s="4"/>
      <c r="C114" s="2"/>
      <c r="D114" s="2"/>
      <c r="E114" s="2"/>
      <c r="F114" s="3"/>
      <c r="G114" s="3"/>
      <c r="H114" s="2"/>
      <c r="I114" s="2"/>
      <c r="J114" s="2"/>
      <c r="K114" s="3"/>
      <c r="L114" s="2"/>
      <c r="M114" s="17"/>
      <c r="N114" s="17"/>
      <c r="O114" s="17"/>
      <c r="P114" s="17"/>
      <c r="Q114" s="17"/>
      <c r="R114" s="17"/>
      <c r="S114" s="17"/>
      <c r="T114" s="17"/>
    </row>
    <row r="115" spans="1:20" ht="29.25" customHeight="1" x14ac:dyDescent="0.15">
      <c r="A115" s="12" t="s">
        <v>216</v>
      </c>
      <c r="B115" s="13"/>
      <c r="C115" s="13"/>
      <c r="D115" s="13"/>
      <c r="E115" s="13"/>
      <c r="F115" s="13"/>
      <c r="G115" s="13"/>
      <c r="H115" s="13"/>
      <c r="I115" s="13"/>
      <c r="J115" s="13"/>
      <c r="K115" s="13"/>
      <c r="L115" s="13"/>
      <c r="M115" s="17"/>
      <c r="N115" s="208" t="s">
        <v>217</v>
      </c>
      <c r="O115" s="209"/>
      <c r="P115" s="209"/>
      <c r="Q115" s="209"/>
      <c r="R115" s="210"/>
      <c r="S115" s="53"/>
      <c r="T115" s="53"/>
    </row>
    <row r="116" spans="1:20" ht="30" customHeight="1" x14ac:dyDescent="0.15">
      <c r="A116" s="333" t="s">
        <v>180</v>
      </c>
      <c r="B116" s="172"/>
      <c r="C116" s="172"/>
      <c r="D116" s="172"/>
      <c r="E116" s="172"/>
      <c r="F116" s="172"/>
      <c r="G116" s="172"/>
      <c r="H116" s="172"/>
      <c r="I116" s="172"/>
      <c r="J116" s="172"/>
      <c r="K116" s="172"/>
      <c r="L116" s="172"/>
      <c r="M116" s="17"/>
      <c r="N116" s="218" t="s">
        <v>218</v>
      </c>
      <c r="O116" s="172"/>
      <c r="P116" s="172"/>
      <c r="Q116" s="172"/>
      <c r="R116" s="216"/>
      <c r="S116" s="53"/>
      <c r="T116" s="53"/>
    </row>
    <row r="117" spans="1:20" ht="22.5" customHeight="1" x14ac:dyDescent="0.15">
      <c r="A117" s="12" t="s">
        <v>219</v>
      </c>
      <c r="B117" s="13"/>
      <c r="C117" s="13"/>
      <c r="D117" s="13"/>
      <c r="E117" s="13"/>
      <c r="F117" s="13"/>
      <c r="G117" s="13"/>
      <c r="H117" s="13"/>
      <c r="I117" s="13"/>
      <c r="J117" s="13"/>
      <c r="K117" s="13"/>
      <c r="L117" s="13"/>
      <c r="M117" s="17"/>
      <c r="N117" s="217"/>
      <c r="O117" s="172"/>
      <c r="P117" s="172"/>
      <c r="Q117" s="172"/>
      <c r="R117" s="216"/>
      <c r="S117" s="53"/>
      <c r="T117" s="53"/>
    </row>
    <row r="118" spans="1:20" ht="45" customHeight="1" x14ac:dyDescent="0.15">
      <c r="A118" s="82" t="s">
        <v>92</v>
      </c>
      <c r="B118" s="81" t="s">
        <v>220</v>
      </c>
      <c r="C118" s="81" t="s">
        <v>221</v>
      </c>
      <c r="D118" s="239" t="s">
        <v>222</v>
      </c>
      <c r="E118" s="231"/>
      <c r="F118" s="239" t="s">
        <v>13</v>
      </c>
      <c r="G118" s="231"/>
      <c r="H118" s="239" t="s">
        <v>195</v>
      </c>
      <c r="I118" s="231"/>
      <c r="J118" s="263" t="s">
        <v>96</v>
      </c>
      <c r="K118" s="231"/>
      <c r="L118" s="2"/>
      <c r="M118" s="17"/>
      <c r="N118" s="217"/>
      <c r="O118" s="172"/>
      <c r="P118" s="172"/>
      <c r="Q118" s="172"/>
      <c r="R118" s="216"/>
      <c r="S118" s="53"/>
      <c r="T118" s="53"/>
    </row>
    <row r="119" spans="1:20" ht="27" customHeight="1" x14ac:dyDescent="0.15">
      <c r="A119" s="86" t="s">
        <v>97</v>
      </c>
      <c r="B119" s="112"/>
      <c r="C119" s="112"/>
      <c r="D119" s="307" t="str">
        <f>IFERROR(ROUND(B119/C119*100,1),"")</f>
        <v/>
      </c>
      <c r="E119" s="231"/>
      <c r="F119" s="318" t="str">
        <f>IF(申請書!D29="","",IF(申請書!D29="Ｅ製造業",IF(申請書!I29="",申請書!D29,申請書!I29),申請書!D29))</f>
        <v/>
      </c>
      <c r="G119" s="231"/>
      <c r="H119" s="307" t="str">
        <f>IFERROR(VLOOKUP(F119,参照用_第11号ア!B10:C50,2,FALSE()),"")</f>
        <v/>
      </c>
      <c r="I119" s="231"/>
      <c r="J119" s="262" t="str">
        <f>IF(OR(D119="",H119="",NOT(ISNUMBER(D119)),NOT(ISNUMBER(H119)),D119&lt;0),"",IF(D119&gt;=H119,"○",""))</f>
        <v/>
      </c>
      <c r="K119" s="231"/>
      <c r="L119" s="2"/>
      <c r="M119" s="34"/>
      <c r="N119" s="217"/>
      <c r="O119" s="172"/>
      <c r="P119" s="172"/>
      <c r="Q119" s="172"/>
      <c r="R119" s="216"/>
      <c r="S119" s="53"/>
      <c r="T119" s="53"/>
    </row>
    <row r="120" spans="1:20" x14ac:dyDescent="0.15">
      <c r="A120" s="17"/>
      <c r="B120" s="17"/>
      <c r="C120" s="17"/>
      <c r="D120" s="17"/>
      <c r="E120" s="17"/>
      <c r="F120" s="17"/>
      <c r="G120" s="17"/>
      <c r="H120" s="17"/>
      <c r="I120" s="17"/>
      <c r="J120" s="17"/>
      <c r="K120" s="17"/>
      <c r="L120" s="17"/>
      <c r="M120" s="17"/>
      <c r="N120" s="217"/>
      <c r="O120" s="172"/>
      <c r="P120" s="172"/>
      <c r="Q120" s="172"/>
      <c r="R120" s="216"/>
      <c r="S120" s="53"/>
      <c r="T120" s="53"/>
    </row>
    <row r="121" spans="1:20" ht="44.25" customHeight="1" x14ac:dyDescent="0.15">
      <c r="A121" s="266" t="s">
        <v>223</v>
      </c>
      <c r="B121" s="172"/>
      <c r="C121" s="172"/>
      <c r="D121" s="172"/>
      <c r="E121" s="172"/>
      <c r="F121" s="172"/>
      <c r="G121" s="172"/>
      <c r="H121" s="172"/>
      <c r="I121" s="172"/>
      <c r="J121" s="172"/>
      <c r="K121" s="172"/>
      <c r="L121" s="172"/>
      <c r="M121" s="17"/>
      <c r="N121" s="212"/>
      <c r="O121" s="213"/>
      <c r="P121" s="213"/>
      <c r="Q121" s="213"/>
      <c r="R121" s="214"/>
      <c r="S121" s="53"/>
      <c r="T121" s="53"/>
    </row>
    <row r="122" spans="1:20" ht="25.5" customHeight="1" x14ac:dyDescent="0.15">
      <c r="A122" s="239" t="s">
        <v>92</v>
      </c>
      <c r="B122" s="239" t="s">
        <v>204</v>
      </c>
      <c r="C122" s="236"/>
      <c r="D122" s="236"/>
      <c r="E122" s="231"/>
      <c r="F122" s="335" t="s">
        <v>205</v>
      </c>
      <c r="G122" s="236"/>
      <c r="H122" s="236"/>
      <c r="I122" s="236"/>
      <c r="J122" s="263" t="s">
        <v>224</v>
      </c>
      <c r="K122" s="263" t="s">
        <v>96</v>
      </c>
      <c r="L122" s="224"/>
      <c r="M122" s="17"/>
      <c r="N122" s="17"/>
      <c r="O122" s="17"/>
      <c r="P122" s="17"/>
      <c r="Q122" s="17"/>
      <c r="R122" s="17"/>
      <c r="S122" s="17"/>
      <c r="T122" s="17"/>
    </row>
    <row r="123" spans="1:20" ht="88.5" customHeight="1" x14ac:dyDescent="0.15">
      <c r="A123" s="244"/>
      <c r="B123" s="110" t="s">
        <v>225</v>
      </c>
      <c r="C123" s="110" t="s">
        <v>226</v>
      </c>
      <c r="D123" s="94" t="s">
        <v>227</v>
      </c>
      <c r="E123" s="100" t="s">
        <v>228</v>
      </c>
      <c r="F123" s="110" t="s">
        <v>225</v>
      </c>
      <c r="G123" s="110" t="s">
        <v>226</v>
      </c>
      <c r="H123" s="94" t="s">
        <v>227</v>
      </c>
      <c r="I123" s="114" t="s">
        <v>229</v>
      </c>
      <c r="J123" s="244"/>
      <c r="K123" s="227"/>
      <c r="L123" s="228"/>
      <c r="M123" s="17"/>
      <c r="N123" s="17"/>
      <c r="O123" s="17"/>
      <c r="P123" s="17"/>
      <c r="Q123" s="17"/>
      <c r="R123" s="17"/>
      <c r="S123" s="17"/>
      <c r="T123" s="17"/>
    </row>
    <row r="124" spans="1:20" ht="27" customHeight="1" x14ac:dyDescent="0.15">
      <c r="A124" s="101" t="s">
        <v>97</v>
      </c>
      <c r="B124" s="102"/>
      <c r="C124" s="102"/>
      <c r="D124" s="103" t="str">
        <f>IFERROR(ROUND(B124/C124,2),"")</f>
        <v/>
      </c>
      <c r="E124" s="297" t="str">
        <f>IFERROR(ROUND((D124+D125+D126)/3,2),"")</f>
        <v/>
      </c>
      <c r="F124" s="102"/>
      <c r="G124" s="102"/>
      <c r="H124" s="103" t="str">
        <f>IFERROR(ROUND(F124/G124,2),"")</f>
        <v/>
      </c>
      <c r="I124" s="332" t="str">
        <f>IFERROR(ROUND((H124+H125+H126)/3,2),"")</f>
        <v/>
      </c>
      <c r="J124" s="297" t="str">
        <f>IFERROR(ROUND(E124/I124,2),"")</f>
        <v/>
      </c>
      <c r="K124" s="223" t="str">
        <f>IF(OR(J124="",NOT(ISNUMBER(J124)),J124&lt;0),"",IF(0.8&lt;=J124,"○",""))</f>
        <v/>
      </c>
      <c r="L124" s="224"/>
      <c r="M124" s="17"/>
      <c r="N124" s="17"/>
      <c r="O124" s="17"/>
      <c r="P124" s="17"/>
      <c r="Q124" s="17"/>
      <c r="R124" s="17"/>
      <c r="S124" s="17"/>
      <c r="T124" s="17"/>
    </row>
    <row r="125" spans="1:20" ht="27" customHeight="1" x14ac:dyDescent="0.15">
      <c r="A125" s="104" t="s">
        <v>98</v>
      </c>
      <c r="B125" s="105"/>
      <c r="C125" s="105"/>
      <c r="D125" s="106" t="str">
        <f>IFERROR(ROUND(B125/C125,2),"")</f>
        <v/>
      </c>
      <c r="E125" s="243"/>
      <c r="F125" s="105"/>
      <c r="G125" s="105"/>
      <c r="H125" s="106" t="str">
        <f>IFERROR(ROUND(F125/G125,2),"")</f>
        <v/>
      </c>
      <c r="I125" s="225"/>
      <c r="J125" s="243"/>
      <c r="K125" s="225"/>
      <c r="L125" s="226"/>
      <c r="M125" s="17"/>
      <c r="N125" s="17"/>
      <c r="O125" s="17"/>
      <c r="P125" s="17"/>
      <c r="Q125" s="17"/>
      <c r="R125" s="17"/>
      <c r="S125" s="17"/>
      <c r="T125" s="17"/>
    </row>
    <row r="126" spans="1:20" ht="27" customHeight="1" x14ac:dyDescent="0.15">
      <c r="A126" s="107" t="s">
        <v>99</v>
      </c>
      <c r="B126" s="108"/>
      <c r="C126" s="108"/>
      <c r="D126" s="109" t="str">
        <f>IFERROR(ROUND(B126/C126,2),"")</f>
        <v/>
      </c>
      <c r="E126" s="244"/>
      <c r="F126" s="108"/>
      <c r="G126" s="108"/>
      <c r="H126" s="109" t="str">
        <f>IFERROR(ROUND(F126/G126,2),"")</f>
        <v/>
      </c>
      <c r="I126" s="227"/>
      <c r="J126" s="244"/>
      <c r="K126" s="227"/>
      <c r="L126" s="228"/>
      <c r="M126" s="17"/>
      <c r="N126" s="17"/>
      <c r="O126" s="17"/>
      <c r="P126" s="17"/>
      <c r="Q126" s="17"/>
      <c r="R126" s="17"/>
      <c r="S126" s="17"/>
      <c r="T126" s="17"/>
    </row>
    <row r="127" spans="1:20" ht="16.5" customHeight="1" x14ac:dyDescent="0.15">
      <c r="A127" s="17"/>
      <c r="B127" s="17"/>
      <c r="C127" s="17"/>
      <c r="D127" s="17"/>
      <c r="E127" s="17"/>
      <c r="F127" s="17"/>
      <c r="G127" s="17"/>
      <c r="H127" s="17"/>
      <c r="I127" s="17"/>
      <c r="J127" s="17"/>
      <c r="K127" s="17"/>
      <c r="L127" s="17"/>
      <c r="M127" s="17"/>
      <c r="N127" s="17"/>
      <c r="O127" s="17"/>
      <c r="P127" s="17"/>
      <c r="Q127" s="17"/>
      <c r="R127" s="17"/>
      <c r="S127" s="17"/>
      <c r="T127" s="17"/>
    </row>
    <row r="128" spans="1:20" ht="29.25" customHeight="1" x14ac:dyDescent="0.15">
      <c r="A128" s="16" t="s">
        <v>230</v>
      </c>
      <c r="B128" s="13"/>
      <c r="C128" s="13"/>
      <c r="D128" s="13"/>
      <c r="E128" s="13"/>
      <c r="F128" s="13"/>
      <c r="G128" s="13"/>
      <c r="H128" s="13"/>
      <c r="I128" s="13"/>
      <c r="J128" s="13"/>
      <c r="K128" s="13"/>
      <c r="L128" s="13"/>
      <c r="M128" s="17"/>
      <c r="N128" s="208" t="s">
        <v>231</v>
      </c>
      <c r="O128" s="209"/>
      <c r="P128" s="209"/>
      <c r="Q128" s="209"/>
      <c r="R128" s="210"/>
      <c r="S128" s="53"/>
      <c r="T128" s="53"/>
    </row>
    <row r="129" spans="1:20" ht="30" customHeight="1" x14ac:dyDescent="0.15">
      <c r="A129" s="311" t="s">
        <v>232</v>
      </c>
      <c r="B129" s="172"/>
      <c r="C129" s="172"/>
      <c r="D129" s="172"/>
      <c r="E129" s="172"/>
      <c r="F129" s="172"/>
      <c r="G129" s="172"/>
      <c r="H129" s="172"/>
      <c r="I129" s="172"/>
      <c r="J129" s="172"/>
      <c r="K129" s="172"/>
      <c r="L129" s="172"/>
      <c r="M129" s="17"/>
      <c r="N129" s="218" t="s">
        <v>630</v>
      </c>
      <c r="O129" s="172"/>
      <c r="P129" s="172"/>
      <c r="Q129" s="172"/>
      <c r="R129" s="216"/>
      <c r="S129" s="53"/>
      <c r="T129" s="53"/>
    </row>
    <row r="130" spans="1:20" ht="34.5" customHeight="1" x14ac:dyDescent="0.15">
      <c r="A130" s="86"/>
      <c r="B130" s="239" t="s">
        <v>132</v>
      </c>
      <c r="C130" s="236"/>
      <c r="D130" s="236"/>
      <c r="E130" s="236"/>
      <c r="F130" s="236"/>
      <c r="G130" s="236"/>
      <c r="H130" s="231"/>
      <c r="I130" s="263" t="s">
        <v>133</v>
      </c>
      <c r="J130" s="231"/>
      <c r="K130" s="263" t="s">
        <v>96</v>
      </c>
      <c r="L130" s="231"/>
      <c r="M130" s="27"/>
      <c r="N130" s="217"/>
      <c r="O130" s="172"/>
      <c r="P130" s="172"/>
      <c r="Q130" s="172"/>
      <c r="R130" s="216"/>
      <c r="S130" s="53"/>
      <c r="T130" s="53"/>
    </row>
    <row r="131" spans="1:20" ht="34.5" customHeight="1" x14ac:dyDescent="0.15">
      <c r="A131" s="254" t="s">
        <v>113</v>
      </c>
      <c r="B131" s="235" t="s">
        <v>233</v>
      </c>
      <c r="C131" s="236"/>
      <c r="D131" s="236"/>
      <c r="E131" s="236"/>
      <c r="F131" s="236"/>
      <c r="G131" s="236"/>
      <c r="H131" s="231"/>
      <c r="I131" s="230" t="str">
        <f>IF(COUNTA(I132:J134)&gt;0,"○","")</f>
        <v/>
      </c>
      <c r="J131" s="231"/>
      <c r="K131" s="223" t="str">
        <f>IF(COUNTA(I132:J134,I136:J143)&gt;0,"○","")</f>
        <v/>
      </c>
      <c r="L131" s="224"/>
      <c r="M131" s="17"/>
      <c r="N131" s="217"/>
      <c r="O131" s="172"/>
      <c r="P131" s="172"/>
      <c r="Q131" s="172"/>
      <c r="R131" s="216"/>
      <c r="S131" s="53"/>
      <c r="T131" s="53"/>
    </row>
    <row r="132" spans="1:20" ht="34.5" customHeight="1" x14ac:dyDescent="0.15">
      <c r="A132" s="243"/>
      <c r="B132" s="90"/>
      <c r="C132" s="323" t="s">
        <v>234</v>
      </c>
      <c r="D132" s="288"/>
      <c r="E132" s="288"/>
      <c r="F132" s="288"/>
      <c r="G132" s="288"/>
      <c r="H132" s="289"/>
      <c r="I132" s="267"/>
      <c r="J132" s="268"/>
      <c r="K132" s="225"/>
      <c r="L132" s="226"/>
      <c r="M132" s="17"/>
      <c r="N132" s="217"/>
      <c r="O132" s="172"/>
      <c r="P132" s="172"/>
      <c r="Q132" s="172"/>
      <c r="R132" s="216"/>
      <c r="S132" s="53"/>
      <c r="T132" s="53"/>
    </row>
    <row r="133" spans="1:20" ht="34.5" customHeight="1" x14ac:dyDescent="0.15">
      <c r="A133" s="243"/>
      <c r="B133" s="90"/>
      <c r="C133" s="325" t="s">
        <v>235</v>
      </c>
      <c r="D133" s="252"/>
      <c r="E133" s="252"/>
      <c r="F133" s="252"/>
      <c r="G133" s="252"/>
      <c r="H133" s="253"/>
      <c r="I133" s="292"/>
      <c r="J133" s="293"/>
      <c r="K133" s="225"/>
      <c r="L133" s="226"/>
      <c r="M133" s="17"/>
      <c r="N133" s="217"/>
      <c r="O133" s="172"/>
      <c r="P133" s="172"/>
      <c r="Q133" s="172"/>
      <c r="R133" s="216"/>
      <c r="S133" s="53"/>
      <c r="T133" s="53"/>
    </row>
    <row r="134" spans="1:20" ht="34.5" customHeight="1" x14ac:dyDescent="0.15">
      <c r="A134" s="244"/>
      <c r="B134" s="91"/>
      <c r="C134" s="296" t="s">
        <v>236</v>
      </c>
      <c r="D134" s="241"/>
      <c r="E134" s="241"/>
      <c r="F134" s="241"/>
      <c r="G134" s="241"/>
      <c r="H134" s="228"/>
      <c r="I134" s="237"/>
      <c r="J134" s="222"/>
      <c r="K134" s="225"/>
      <c r="L134" s="226"/>
      <c r="M134" s="17"/>
      <c r="N134" s="212"/>
      <c r="O134" s="213"/>
      <c r="P134" s="213"/>
      <c r="Q134" s="213"/>
      <c r="R134" s="214"/>
      <c r="S134" s="53"/>
      <c r="T134" s="53"/>
    </row>
    <row r="135" spans="1:20" ht="34.5" customHeight="1" x14ac:dyDescent="0.15">
      <c r="A135" s="254" t="s">
        <v>115</v>
      </c>
      <c r="B135" s="235" t="s">
        <v>237</v>
      </c>
      <c r="C135" s="236"/>
      <c r="D135" s="236"/>
      <c r="E135" s="236"/>
      <c r="F135" s="236"/>
      <c r="G135" s="236"/>
      <c r="H135" s="231"/>
      <c r="I135" s="230" t="str">
        <f>IF(COUNTA(I136:J142)&gt;0,"○","")</f>
        <v/>
      </c>
      <c r="J135" s="231"/>
      <c r="K135" s="225"/>
      <c r="L135" s="226"/>
      <c r="M135" s="17"/>
      <c r="N135" s="17"/>
      <c r="O135" s="17"/>
      <c r="P135" s="17"/>
      <c r="Q135" s="17"/>
      <c r="R135" s="17"/>
      <c r="S135" s="17"/>
      <c r="T135" s="17"/>
    </row>
    <row r="136" spans="1:20" ht="34.5" customHeight="1" x14ac:dyDescent="0.15">
      <c r="A136" s="243"/>
      <c r="B136" s="90"/>
      <c r="C136" s="287" t="s">
        <v>238</v>
      </c>
      <c r="D136" s="288"/>
      <c r="E136" s="288"/>
      <c r="F136" s="288"/>
      <c r="G136" s="288"/>
      <c r="H136" s="289"/>
      <c r="I136" s="267"/>
      <c r="J136" s="268"/>
      <c r="K136" s="225"/>
      <c r="L136" s="226"/>
      <c r="M136" s="17"/>
      <c r="N136" s="17"/>
      <c r="O136" s="17"/>
      <c r="P136" s="17"/>
      <c r="Q136" s="17"/>
      <c r="R136" s="17"/>
      <c r="S136" s="17"/>
      <c r="T136" s="17"/>
    </row>
    <row r="137" spans="1:20" ht="34.5" customHeight="1" x14ac:dyDescent="0.15">
      <c r="A137" s="243"/>
      <c r="B137" s="90"/>
      <c r="C137" s="326" t="s">
        <v>239</v>
      </c>
      <c r="D137" s="252"/>
      <c r="E137" s="252"/>
      <c r="F137" s="252"/>
      <c r="G137" s="252"/>
      <c r="H137" s="253"/>
      <c r="I137" s="292"/>
      <c r="J137" s="293"/>
      <c r="K137" s="225"/>
      <c r="L137" s="226"/>
      <c r="M137" s="17"/>
      <c r="N137" s="17"/>
      <c r="O137" s="17"/>
      <c r="P137" s="17"/>
      <c r="Q137" s="17"/>
      <c r="R137" s="17"/>
      <c r="S137" s="17"/>
      <c r="T137" s="17"/>
    </row>
    <row r="138" spans="1:20" ht="34.5" customHeight="1" x14ac:dyDescent="0.15">
      <c r="A138" s="243"/>
      <c r="B138" s="90"/>
      <c r="C138" s="294" t="s">
        <v>240</v>
      </c>
      <c r="D138" s="172"/>
      <c r="E138" s="172"/>
      <c r="F138" s="172"/>
      <c r="G138" s="172"/>
      <c r="H138" s="226"/>
      <c r="I138" s="292"/>
      <c r="J138" s="293"/>
      <c r="K138" s="225"/>
      <c r="L138" s="226"/>
      <c r="M138" s="17"/>
      <c r="N138" s="17"/>
      <c r="O138" s="17"/>
      <c r="P138" s="17"/>
      <c r="Q138" s="17"/>
      <c r="R138" s="17"/>
      <c r="S138" s="17"/>
      <c r="T138" s="17"/>
    </row>
    <row r="139" spans="1:20" ht="34.5" customHeight="1" x14ac:dyDescent="0.15">
      <c r="A139" s="243"/>
      <c r="B139" s="90"/>
      <c r="C139" s="324" t="s">
        <v>611</v>
      </c>
      <c r="D139" s="252"/>
      <c r="E139" s="252"/>
      <c r="F139" s="252"/>
      <c r="G139" s="252"/>
      <c r="H139" s="253"/>
      <c r="I139" s="292"/>
      <c r="J139" s="293"/>
      <c r="K139" s="225"/>
      <c r="L139" s="226"/>
      <c r="M139" s="17"/>
      <c r="N139" s="17"/>
      <c r="O139" s="17"/>
      <c r="P139" s="17"/>
      <c r="Q139" s="17"/>
      <c r="R139" s="17"/>
      <c r="S139" s="17"/>
      <c r="T139" s="17"/>
    </row>
    <row r="140" spans="1:20" ht="34.5" customHeight="1" x14ac:dyDescent="0.15">
      <c r="A140" s="243"/>
      <c r="B140" s="90"/>
      <c r="C140" s="294" t="s">
        <v>241</v>
      </c>
      <c r="D140" s="172"/>
      <c r="E140" s="172"/>
      <c r="F140" s="172"/>
      <c r="G140" s="172"/>
      <c r="H140" s="226"/>
      <c r="I140" s="292"/>
      <c r="J140" s="293"/>
      <c r="K140" s="225"/>
      <c r="L140" s="226"/>
      <c r="M140" s="17"/>
      <c r="N140" s="17"/>
      <c r="O140" s="17"/>
      <c r="P140" s="17"/>
      <c r="Q140" s="17"/>
      <c r="R140" s="17"/>
      <c r="S140" s="17"/>
      <c r="T140" s="17"/>
    </row>
    <row r="141" spans="1:20" ht="33.75" customHeight="1" x14ac:dyDescent="0.15">
      <c r="A141" s="243"/>
      <c r="B141" s="90"/>
      <c r="C141" s="320" t="s">
        <v>242</v>
      </c>
      <c r="D141" s="321"/>
      <c r="E141" s="321"/>
      <c r="F141" s="321"/>
      <c r="G141" s="321"/>
      <c r="H141" s="322"/>
      <c r="I141" s="219"/>
      <c r="J141" s="220"/>
      <c r="K141" s="225"/>
      <c r="L141" s="226"/>
      <c r="M141" s="17"/>
      <c r="N141" s="17"/>
      <c r="O141" s="17"/>
      <c r="P141" s="17"/>
      <c r="Q141" s="17"/>
      <c r="R141" s="17"/>
      <c r="S141" s="17"/>
      <c r="T141" s="17"/>
    </row>
    <row r="142" spans="1:20" ht="44.25" customHeight="1" x14ac:dyDescent="0.15">
      <c r="A142" s="244"/>
      <c r="B142" s="91"/>
      <c r="C142" s="309" t="s">
        <v>141</v>
      </c>
      <c r="D142" s="310"/>
      <c r="E142" s="310"/>
      <c r="F142" s="310"/>
      <c r="G142" s="310"/>
      <c r="H142" s="222"/>
      <c r="I142" s="221"/>
      <c r="J142" s="222"/>
      <c r="K142" s="225"/>
      <c r="L142" s="226"/>
      <c r="M142" s="17"/>
      <c r="N142" s="17"/>
      <c r="O142" s="17"/>
      <c r="P142" s="17"/>
      <c r="Q142" s="17"/>
      <c r="R142" s="17"/>
      <c r="S142" s="17"/>
      <c r="T142" s="17"/>
    </row>
    <row r="143" spans="1:20" ht="34.5" customHeight="1" x14ac:dyDescent="0.15">
      <c r="A143" s="80" t="s">
        <v>117</v>
      </c>
      <c r="B143" s="245" t="s">
        <v>243</v>
      </c>
      <c r="C143" s="236"/>
      <c r="D143" s="236"/>
      <c r="E143" s="236"/>
      <c r="F143" s="236"/>
      <c r="G143" s="236"/>
      <c r="H143" s="231"/>
      <c r="I143" s="248"/>
      <c r="J143" s="234"/>
      <c r="K143" s="227"/>
      <c r="L143" s="228"/>
      <c r="M143" s="17"/>
      <c r="N143" s="17"/>
      <c r="O143" s="17"/>
      <c r="P143" s="17"/>
      <c r="Q143" s="17"/>
      <c r="R143" s="17"/>
      <c r="S143" s="17"/>
      <c r="T143" s="17"/>
    </row>
    <row r="144" spans="1:20" x14ac:dyDescent="0.15">
      <c r="A144" s="17"/>
      <c r="B144" s="17"/>
      <c r="C144" s="17"/>
      <c r="D144" s="17"/>
      <c r="E144" s="17"/>
      <c r="F144" s="17"/>
      <c r="G144" s="17"/>
      <c r="H144" s="17"/>
      <c r="I144" s="17"/>
      <c r="J144" s="17"/>
      <c r="K144" s="17"/>
      <c r="L144" s="17"/>
      <c r="M144" s="17"/>
      <c r="N144" s="17"/>
      <c r="O144" s="17"/>
      <c r="P144" s="17"/>
      <c r="Q144" s="17"/>
      <c r="R144" s="17"/>
      <c r="S144" s="17"/>
      <c r="T144" s="17"/>
    </row>
    <row r="145" spans="1:20" x14ac:dyDescent="0.15">
      <c r="A145" s="17"/>
      <c r="B145" s="17"/>
      <c r="C145" s="17"/>
      <c r="D145" s="17"/>
      <c r="E145" s="17"/>
      <c r="F145" s="17"/>
      <c r="G145" s="17"/>
      <c r="H145" s="17"/>
      <c r="I145" s="17"/>
      <c r="J145" s="17"/>
      <c r="K145" s="17"/>
      <c r="L145" s="17"/>
      <c r="M145" s="17"/>
      <c r="N145" s="17"/>
      <c r="O145" s="17"/>
      <c r="P145" s="17"/>
      <c r="Q145" s="17"/>
      <c r="R145" s="17"/>
      <c r="S145" s="17"/>
      <c r="T145" s="17"/>
    </row>
    <row r="146" spans="1:20" ht="22.5" customHeight="1" x14ac:dyDescent="0.15">
      <c r="A146" s="26" t="s">
        <v>244</v>
      </c>
      <c r="B146" s="17"/>
      <c r="C146" s="17"/>
      <c r="D146" s="17"/>
      <c r="E146" s="17"/>
      <c r="F146" s="17"/>
      <c r="G146" s="17"/>
      <c r="H146" s="17"/>
      <c r="I146" s="17"/>
      <c r="J146" s="17"/>
      <c r="K146" s="17"/>
      <c r="L146" s="17"/>
      <c r="M146" s="17"/>
      <c r="N146" s="17"/>
      <c r="O146" s="17"/>
      <c r="P146" s="17"/>
      <c r="Q146" s="17"/>
      <c r="R146" s="17"/>
      <c r="S146" s="17"/>
      <c r="T146" s="17"/>
    </row>
    <row r="147" spans="1:20" ht="13.5" customHeight="1" x14ac:dyDescent="0.15">
      <c r="A147" s="20"/>
      <c r="B147" s="17"/>
      <c r="C147" s="17"/>
      <c r="D147" s="17"/>
      <c r="E147" s="17"/>
      <c r="F147" s="17"/>
      <c r="G147" s="17"/>
      <c r="H147" s="17"/>
      <c r="I147" s="17"/>
      <c r="J147" s="17"/>
      <c r="K147" s="17"/>
      <c r="L147" s="17"/>
      <c r="M147" s="17"/>
      <c r="N147" s="17"/>
      <c r="O147" s="17"/>
      <c r="P147" s="17"/>
      <c r="Q147" s="17"/>
      <c r="R147" s="17"/>
      <c r="S147" s="17"/>
      <c r="T147" s="17"/>
    </row>
    <row r="148" spans="1:20" ht="31.5" customHeight="1" x14ac:dyDescent="0.15">
      <c r="A148" s="266" t="s">
        <v>245</v>
      </c>
      <c r="B148" s="172"/>
      <c r="C148" s="172"/>
      <c r="D148" s="172"/>
      <c r="E148" s="172"/>
      <c r="F148" s="172"/>
      <c r="G148" s="172"/>
      <c r="H148" s="172"/>
      <c r="I148" s="172"/>
      <c r="J148" s="172"/>
      <c r="K148" s="172"/>
      <c r="L148" s="172"/>
      <c r="M148" s="9"/>
      <c r="N148" s="208" t="s">
        <v>246</v>
      </c>
      <c r="O148" s="209"/>
      <c r="P148" s="209"/>
      <c r="Q148" s="209"/>
      <c r="R148" s="210"/>
      <c r="S148" s="53"/>
      <c r="T148" s="53"/>
    </row>
    <row r="149" spans="1:20" ht="39.950000000000003" customHeight="1" x14ac:dyDescent="0.15">
      <c r="A149" s="266" t="s">
        <v>247</v>
      </c>
      <c r="B149" s="172"/>
      <c r="C149" s="172"/>
      <c r="D149" s="172"/>
      <c r="E149" s="172"/>
      <c r="F149" s="172"/>
      <c r="G149" s="172"/>
      <c r="H149" s="172"/>
      <c r="I149" s="172"/>
      <c r="J149" s="172"/>
      <c r="K149" s="172"/>
      <c r="L149" s="172"/>
      <c r="M149" s="9"/>
      <c r="N149" s="215" t="s">
        <v>248</v>
      </c>
      <c r="O149" s="172"/>
      <c r="P149" s="172"/>
      <c r="Q149" s="172"/>
      <c r="R149" s="216"/>
      <c r="S149" s="53"/>
      <c r="T149" s="53"/>
    </row>
    <row r="150" spans="1:20" ht="35.1" customHeight="1" x14ac:dyDescent="0.15">
      <c r="A150" s="239" t="s">
        <v>249</v>
      </c>
      <c r="B150" s="240"/>
      <c r="C150" s="240"/>
      <c r="D150" s="240"/>
      <c r="E150" s="240"/>
      <c r="F150" s="224"/>
      <c r="G150" s="319" t="s">
        <v>250</v>
      </c>
      <c r="H150" s="236"/>
      <c r="I150" s="231"/>
      <c r="J150" s="118"/>
      <c r="K150" s="263" t="s">
        <v>96</v>
      </c>
      <c r="L150" s="231"/>
      <c r="M150" s="9"/>
      <c r="N150" s="217"/>
      <c r="O150" s="172"/>
      <c r="P150" s="172"/>
      <c r="Q150" s="172"/>
      <c r="R150" s="216"/>
      <c r="S150" s="53"/>
      <c r="T150" s="53"/>
    </row>
    <row r="151" spans="1:20" ht="35.1" customHeight="1" x14ac:dyDescent="0.15">
      <c r="A151" s="227"/>
      <c r="B151" s="241"/>
      <c r="C151" s="241"/>
      <c r="D151" s="241"/>
      <c r="E151" s="241"/>
      <c r="F151" s="228"/>
      <c r="G151" s="232"/>
      <c r="H151" s="233"/>
      <c r="I151" s="234"/>
      <c r="J151" s="119" t="str">
        <f>IF(AND(G151="○",ISNUMBER(申請書!D34),申請書!D34&gt;=101),"101人以上","")</f>
        <v/>
      </c>
      <c r="K151" s="328" t="str">
        <f>IF(G151="○",IF(AND(ISNUMBER(申請書!D34),申請書!D34&gt;=101),"","○"),"")</f>
        <v/>
      </c>
      <c r="L151" s="231"/>
      <c r="M151" s="27"/>
      <c r="N151" s="212"/>
      <c r="O151" s="213"/>
      <c r="P151" s="213"/>
      <c r="Q151" s="213"/>
      <c r="R151" s="214"/>
      <c r="S151" s="53"/>
      <c r="T151" s="53"/>
    </row>
    <row r="152" spans="1:20" ht="15" customHeight="1" x14ac:dyDescent="0.15">
      <c r="A152" s="17"/>
      <c r="B152" s="17"/>
      <c r="C152" s="17"/>
      <c r="D152" s="17"/>
      <c r="E152" s="17"/>
      <c r="F152" s="17"/>
      <c r="G152" s="17"/>
      <c r="H152" s="17"/>
      <c r="I152" s="17"/>
      <c r="J152" s="17"/>
      <c r="K152" s="17"/>
      <c r="L152" s="17"/>
      <c r="M152" s="17"/>
      <c r="N152" s="53"/>
      <c r="O152" s="53"/>
      <c r="P152" s="53"/>
      <c r="Q152" s="53"/>
      <c r="R152" s="53"/>
      <c r="S152" s="53"/>
      <c r="T152" s="53"/>
    </row>
    <row r="153" spans="1:20" ht="29.25" customHeight="1" x14ac:dyDescent="0.15">
      <c r="A153" s="266" t="s">
        <v>251</v>
      </c>
      <c r="B153" s="172"/>
      <c r="C153" s="172"/>
      <c r="D153" s="172"/>
      <c r="E153" s="172"/>
      <c r="F153" s="172"/>
      <c r="G153" s="172"/>
      <c r="H153" s="172"/>
      <c r="I153" s="172"/>
      <c r="J153" s="172"/>
      <c r="K153" s="172"/>
      <c r="L153" s="172"/>
      <c r="M153" s="9"/>
      <c r="N153" s="208" t="s">
        <v>252</v>
      </c>
      <c r="O153" s="209"/>
      <c r="P153" s="209"/>
      <c r="Q153" s="209"/>
      <c r="R153" s="210"/>
      <c r="S153" s="53"/>
      <c r="T153" s="53"/>
    </row>
    <row r="154" spans="1:20" ht="39.950000000000003" customHeight="1" x14ac:dyDescent="0.15">
      <c r="A154" s="266" t="s">
        <v>253</v>
      </c>
      <c r="B154" s="172"/>
      <c r="C154" s="172"/>
      <c r="D154" s="172"/>
      <c r="E154" s="172"/>
      <c r="F154" s="172"/>
      <c r="G154" s="172"/>
      <c r="H154" s="172"/>
      <c r="I154" s="172"/>
      <c r="J154" s="172"/>
      <c r="K154" s="172"/>
      <c r="L154" s="172"/>
      <c r="M154" s="9"/>
      <c r="N154" s="218" t="s">
        <v>254</v>
      </c>
      <c r="O154" s="172"/>
      <c r="P154" s="172"/>
      <c r="Q154" s="172"/>
      <c r="R154" s="216"/>
      <c r="S154" s="53"/>
      <c r="T154" s="53"/>
    </row>
    <row r="155" spans="1:20" ht="35.1" customHeight="1" x14ac:dyDescent="0.15">
      <c r="A155" s="254" t="s">
        <v>249</v>
      </c>
      <c r="B155" s="240"/>
      <c r="C155" s="240"/>
      <c r="D155" s="240"/>
      <c r="E155" s="240"/>
      <c r="F155" s="224"/>
      <c r="G155" s="291" t="s">
        <v>250</v>
      </c>
      <c r="H155" s="236"/>
      <c r="I155" s="231"/>
      <c r="J155" s="22"/>
      <c r="K155" s="263" t="s">
        <v>96</v>
      </c>
      <c r="L155" s="231"/>
      <c r="M155" s="22"/>
      <c r="N155" s="217"/>
      <c r="O155" s="172"/>
      <c r="P155" s="172"/>
      <c r="Q155" s="172"/>
      <c r="R155" s="216"/>
      <c r="S155" s="53"/>
      <c r="T155" s="53"/>
    </row>
    <row r="156" spans="1:20" ht="35.1" customHeight="1" x14ac:dyDescent="0.15">
      <c r="A156" s="227"/>
      <c r="B156" s="241"/>
      <c r="C156" s="241"/>
      <c r="D156" s="241"/>
      <c r="E156" s="241"/>
      <c r="F156" s="228"/>
      <c r="G156" s="308"/>
      <c r="H156" s="233"/>
      <c r="I156" s="234"/>
      <c r="J156" s="120" t="str">
        <f>IF(AND(G156="○",ISNUMBER(申請書!D34),申請書!D34&gt;=101),"101人以上","")</f>
        <v/>
      </c>
      <c r="K156" s="262" t="str">
        <f>IF(G156="○",IF(AND(ISNUMBER(申請書!D34),申請書!D34&gt;=101),"","○"),"")</f>
        <v/>
      </c>
      <c r="L156" s="231"/>
      <c r="M156" s="27"/>
      <c r="N156" s="212"/>
      <c r="O156" s="213"/>
      <c r="P156" s="213"/>
      <c r="Q156" s="213"/>
      <c r="R156" s="214"/>
      <c r="S156" s="53"/>
      <c r="T156" s="53"/>
    </row>
    <row r="157" spans="1:20" ht="15" customHeight="1" x14ac:dyDescent="0.15">
      <c r="A157" s="17"/>
      <c r="B157" s="17"/>
      <c r="C157" s="17"/>
      <c r="D157" s="17"/>
      <c r="E157" s="17"/>
      <c r="F157" s="17"/>
      <c r="G157" s="17"/>
      <c r="H157" s="17"/>
      <c r="I157" s="13"/>
      <c r="J157" s="17"/>
      <c r="K157" s="17"/>
      <c r="L157" s="17"/>
      <c r="M157" s="17"/>
      <c r="N157" s="53"/>
      <c r="O157" s="53"/>
      <c r="P157" s="53"/>
      <c r="Q157" s="53"/>
      <c r="R157" s="53"/>
      <c r="S157" s="53"/>
      <c r="T157" s="53"/>
    </row>
    <row r="158" spans="1:20" ht="15" customHeight="1" x14ac:dyDescent="0.15">
      <c r="A158" s="8"/>
      <c r="B158" s="8"/>
      <c r="C158" s="8"/>
      <c r="D158" s="8"/>
      <c r="E158" s="8"/>
      <c r="F158" s="8"/>
      <c r="G158" s="8"/>
      <c r="H158" s="8"/>
      <c r="I158" s="8"/>
      <c r="J158" s="8"/>
      <c r="K158" s="8"/>
      <c r="L158" s="8"/>
      <c r="M158" s="8"/>
      <c r="N158" s="53"/>
      <c r="O158" s="53"/>
      <c r="P158" s="53"/>
      <c r="Q158" s="53"/>
      <c r="R158" s="53"/>
      <c r="S158" s="53"/>
      <c r="T158" s="53"/>
    </row>
    <row r="159" spans="1:20" x14ac:dyDescent="0.15">
      <c r="A159" s="8"/>
      <c r="B159" s="8"/>
      <c r="C159" s="8"/>
      <c r="D159" s="8"/>
      <c r="E159" s="8"/>
      <c r="F159" s="8"/>
      <c r="G159" s="8"/>
      <c r="H159" s="8"/>
      <c r="I159" s="8"/>
      <c r="J159" s="8"/>
      <c r="K159" s="8"/>
      <c r="L159" s="8"/>
      <c r="M159" s="8"/>
      <c r="N159" s="8"/>
      <c r="O159" s="8"/>
      <c r="P159" s="8"/>
      <c r="Q159" s="8"/>
      <c r="R159" s="8"/>
      <c r="S159" s="8"/>
      <c r="T159" s="8"/>
    </row>
    <row r="160" spans="1:20" x14ac:dyDescent="0.15">
      <c r="A160" s="8"/>
      <c r="B160" s="8"/>
      <c r="C160" s="8"/>
      <c r="D160" s="8"/>
      <c r="E160" s="8"/>
      <c r="F160" s="8"/>
      <c r="G160" s="8"/>
      <c r="H160" s="8"/>
      <c r="I160" s="8"/>
      <c r="J160" s="8"/>
      <c r="K160" s="8"/>
      <c r="L160" s="8"/>
      <c r="M160" s="8"/>
      <c r="N160" s="8"/>
      <c r="O160" s="8"/>
      <c r="P160" s="8"/>
      <c r="Q160" s="8"/>
      <c r="R160" s="8"/>
      <c r="S160" s="8"/>
      <c r="T160" s="8"/>
    </row>
    <row r="161" spans="1:20" x14ac:dyDescent="0.15">
      <c r="A161" s="8"/>
      <c r="B161" s="8"/>
      <c r="C161" s="8"/>
      <c r="D161" s="8"/>
      <c r="E161" s="8"/>
      <c r="F161" s="8"/>
      <c r="G161" s="8"/>
      <c r="H161" s="8"/>
      <c r="I161" s="8"/>
      <c r="J161" s="8"/>
      <c r="K161" s="8"/>
      <c r="L161" s="8"/>
      <c r="M161" s="8"/>
      <c r="N161" s="8"/>
      <c r="O161" s="8"/>
      <c r="P161" s="8"/>
      <c r="Q161" s="8"/>
      <c r="R161" s="8"/>
      <c r="S161" s="8"/>
      <c r="T161" s="8"/>
    </row>
    <row r="162" spans="1:20" x14ac:dyDescent="0.15">
      <c r="A162" s="8"/>
      <c r="B162" s="8"/>
      <c r="C162" s="8"/>
      <c r="D162" s="8"/>
      <c r="E162" s="8"/>
      <c r="F162" s="8"/>
      <c r="G162" s="8"/>
      <c r="H162" s="8"/>
      <c r="I162" s="8"/>
      <c r="J162" s="8"/>
      <c r="K162" s="8"/>
      <c r="L162" s="8"/>
      <c r="M162" s="8"/>
      <c r="N162" s="8"/>
      <c r="O162" s="8"/>
      <c r="P162" s="8"/>
      <c r="Q162" s="8"/>
      <c r="R162" s="8"/>
      <c r="S162" s="8"/>
      <c r="T162" s="8"/>
    </row>
    <row r="163" spans="1:20" x14ac:dyDescent="0.15">
      <c r="A163" s="8"/>
      <c r="B163" s="8"/>
      <c r="C163" s="8"/>
      <c r="D163" s="8"/>
      <c r="E163" s="8"/>
      <c r="F163" s="8"/>
      <c r="G163" s="8"/>
      <c r="H163" s="8"/>
      <c r="I163" s="8"/>
      <c r="J163" s="8"/>
      <c r="K163" s="8"/>
      <c r="L163" s="8"/>
      <c r="M163" s="8"/>
      <c r="N163" s="8"/>
      <c r="O163" s="8"/>
      <c r="P163" s="8"/>
      <c r="Q163" s="8"/>
      <c r="R163" s="8"/>
      <c r="S163" s="8"/>
      <c r="T163" s="8"/>
    </row>
    <row r="164" spans="1:20" x14ac:dyDescent="0.15">
      <c r="A164" s="8"/>
      <c r="B164" s="8"/>
      <c r="C164" s="8"/>
      <c r="D164" s="8"/>
      <c r="E164" s="8"/>
      <c r="F164" s="8"/>
      <c r="G164" s="8"/>
      <c r="H164" s="8"/>
      <c r="I164" s="8"/>
      <c r="J164" s="8"/>
      <c r="K164" s="8"/>
      <c r="L164" s="8"/>
      <c r="M164" s="8"/>
      <c r="N164" s="8"/>
      <c r="O164" s="8"/>
      <c r="P164" s="8"/>
      <c r="Q164" s="8"/>
      <c r="R164" s="8"/>
      <c r="S164" s="8"/>
      <c r="T164" s="8"/>
    </row>
    <row r="165" spans="1:20" x14ac:dyDescent="0.15">
      <c r="A165" s="8"/>
      <c r="B165" s="8"/>
      <c r="C165" s="8"/>
      <c r="D165" s="8"/>
      <c r="E165" s="8"/>
      <c r="F165" s="8"/>
      <c r="G165" s="8"/>
      <c r="H165" s="8"/>
      <c r="I165" s="8"/>
      <c r="J165" s="8"/>
      <c r="K165" s="8"/>
      <c r="L165" s="8"/>
      <c r="M165" s="8"/>
      <c r="N165" s="8"/>
      <c r="O165" s="8"/>
      <c r="P165" s="8"/>
      <c r="Q165" s="8"/>
      <c r="R165" s="8"/>
      <c r="S165" s="8"/>
      <c r="T165" s="8"/>
    </row>
    <row r="166" spans="1:20" x14ac:dyDescent="0.15">
      <c r="A166" s="8"/>
      <c r="B166" s="8"/>
      <c r="C166" s="8"/>
      <c r="D166" s="8"/>
      <c r="E166" s="8"/>
      <c r="F166" s="8"/>
      <c r="G166" s="8"/>
      <c r="H166" s="8"/>
      <c r="I166" s="8"/>
      <c r="J166" s="8"/>
      <c r="K166" s="8"/>
      <c r="L166" s="8"/>
      <c r="M166" s="8"/>
      <c r="N166" s="8"/>
      <c r="O166" s="8"/>
      <c r="P166" s="8"/>
      <c r="Q166" s="8"/>
      <c r="R166" s="8"/>
      <c r="S166" s="8"/>
      <c r="T166" s="8"/>
    </row>
    <row r="167" spans="1:20" x14ac:dyDescent="0.15">
      <c r="A167" s="8"/>
      <c r="B167" s="8"/>
      <c r="C167" s="8"/>
      <c r="D167" s="8"/>
      <c r="E167" s="8"/>
      <c r="F167" s="8"/>
      <c r="G167" s="8"/>
      <c r="H167" s="8"/>
      <c r="I167" s="8"/>
      <c r="J167" s="8"/>
      <c r="K167" s="8"/>
      <c r="L167" s="8"/>
      <c r="M167" s="8"/>
      <c r="N167" s="8"/>
      <c r="O167" s="8"/>
      <c r="P167" s="8"/>
      <c r="Q167" s="8"/>
      <c r="R167" s="8"/>
      <c r="S167" s="8"/>
      <c r="T167" s="8"/>
    </row>
    <row r="168" spans="1:20" x14ac:dyDescent="0.15">
      <c r="A168" s="8"/>
      <c r="B168" s="8"/>
      <c r="C168" s="8"/>
      <c r="D168" s="8"/>
      <c r="E168" s="8"/>
      <c r="F168" s="8"/>
      <c r="G168" s="8"/>
      <c r="H168" s="8"/>
      <c r="I168" s="8"/>
      <c r="J168" s="8"/>
      <c r="K168" s="8"/>
      <c r="L168" s="8"/>
      <c r="M168" s="8"/>
      <c r="N168" s="8"/>
      <c r="O168" s="8"/>
      <c r="P168" s="8"/>
      <c r="Q168" s="8"/>
      <c r="R168" s="8"/>
      <c r="S168" s="8"/>
      <c r="T168" s="8"/>
    </row>
    <row r="169" spans="1:20" x14ac:dyDescent="0.15">
      <c r="A169" s="8"/>
      <c r="B169" s="8"/>
      <c r="C169" s="8"/>
      <c r="D169" s="8"/>
      <c r="E169" s="8"/>
      <c r="F169" s="8"/>
      <c r="G169" s="8"/>
      <c r="H169" s="8"/>
      <c r="I169" s="8"/>
      <c r="J169" s="8"/>
      <c r="K169" s="8"/>
      <c r="L169" s="8"/>
      <c r="M169" s="8"/>
      <c r="N169" s="8"/>
      <c r="O169" s="8"/>
      <c r="P169" s="8"/>
      <c r="Q169" s="8"/>
      <c r="R169" s="8"/>
      <c r="S169" s="8"/>
      <c r="T169" s="8"/>
    </row>
    <row r="170" spans="1:20" x14ac:dyDescent="0.15">
      <c r="A170" s="8"/>
      <c r="B170" s="8"/>
      <c r="C170" s="8"/>
      <c r="D170" s="8"/>
      <c r="E170" s="8"/>
      <c r="F170" s="8"/>
      <c r="G170" s="8"/>
      <c r="H170" s="8"/>
      <c r="I170" s="8"/>
      <c r="J170" s="8"/>
      <c r="K170" s="8"/>
      <c r="L170" s="8"/>
      <c r="M170" s="8"/>
      <c r="N170" s="8"/>
      <c r="O170" s="8"/>
      <c r="P170" s="8"/>
      <c r="Q170" s="8"/>
      <c r="R170" s="8"/>
      <c r="S170" s="8"/>
      <c r="T170" s="8"/>
    </row>
    <row r="171" spans="1:20" x14ac:dyDescent="0.15">
      <c r="A171" s="8"/>
      <c r="B171" s="8"/>
      <c r="C171" s="8"/>
      <c r="D171" s="8"/>
      <c r="E171" s="8"/>
      <c r="F171" s="8"/>
      <c r="G171" s="8"/>
      <c r="H171" s="8"/>
      <c r="I171" s="8"/>
      <c r="J171" s="8"/>
      <c r="K171" s="8"/>
      <c r="L171" s="8"/>
      <c r="M171" s="8"/>
      <c r="N171" s="8"/>
      <c r="O171" s="8"/>
      <c r="P171" s="8"/>
      <c r="Q171" s="8"/>
      <c r="R171" s="8"/>
      <c r="S171" s="8"/>
      <c r="T171" s="8"/>
    </row>
    <row r="172" spans="1:20" x14ac:dyDescent="0.15">
      <c r="A172" s="8"/>
      <c r="B172" s="8"/>
      <c r="C172" s="8"/>
      <c r="D172" s="8"/>
      <c r="E172" s="8"/>
      <c r="F172" s="8"/>
      <c r="G172" s="8"/>
      <c r="H172" s="8"/>
      <c r="I172" s="8"/>
      <c r="J172" s="8"/>
      <c r="K172" s="8"/>
      <c r="L172" s="8"/>
      <c r="M172" s="8"/>
      <c r="N172" s="8"/>
      <c r="O172" s="8"/>
      <c r="P172" s="8"/>
      <c r="Q172" s="8"/>
      <c r="R172" s="8"/>
      <c r="S172" s="8"/>
      <c r="T172" s="8"/>
    </row>
    <row r="173" spans="1:20" x14ac:dyDescent="0.15">
      <c r="A173" s="8"/>
      <c r="B173" s="8"/>
      <c r="C173" s="8"/>
      <c r="D173" s="8"/>
      <c r="E173" s="8"/>
      <c r="F173" s="8"/>
      <c r="G173" s="8"/>
      <c r="H173" s="8"/>
      <c r="I173" s="8"/>
      <c r="J173" s="8"/>
      <c r="K173" s="8"/>
      <c r="L173" s="8"/>
      <c r="M173" s="8"/>
      <c r="N173" s="8"/>
      <c r="O173" s="8"/>
      <c r="P173" s="8"/>
      <c r="Q173" s="8"/>
      <c r="R173" s="8"/>
      <c r="S173" s="8"/>
      <c r="T173" s="8"/>
    </row>
    <row r="174" spans="1:20" x14ac:dyDescent="0.15">
      <c r="A174" s="8"/>
      <c r="B174" s="8"/>
      <c r="C174" s="8"/>
      <c r="D174" s="8"/>
      <c r="E174" s="8"/>
      <c r="F174" s="8"/>
      <c r="G174" s="8"/>
      <c r="H174" s="8"/>
      <c r="I174" s="8"/>
      <c r="J174" s="8"/>
      <c r="K174" s="8"/>
      <c r="L174" s="8"/>
      <c r="M174" s="8"/>
      <c r="N174" s="8"/>
      <c r="O174" s="8"/>
      <c r="P174" s="8"/>
      <c r="Q174" s="8"/>
      <c r="R174" s="8"/>
      <c r="S174" s="8"/>
      <c r="T174" s="8"/>
    </row>
    <row r="175" spans="1:20" x14ac:dyDescent="0.15">
      <c r="A175" s="8"/>
      <c r="B175" s="8"/>
      <c r="C175" s="8"/>
      <c r="D175" s="8"/>
      <c r="E175" s="8"/>
      <c r="F175" s="8"/>
      <c r="G175" s="8"/>
      <c r="H175" s="8"/>
      <c r="I175" s="8"/>
      <c r="J175" s="8"/>
      <c r="K175" s="8"/>
      <c r="L175" s="8"/>
      <c r="M175" s="8"/>
      <c r="N175" s="8"/>
      <c r="O175" s="8"/>
      <c r="P175" s="8"/>
      <c r="Q175" s="8"/>
      <c r="R175" s="8"/>
      <c r="S175" s="8"/>
      <c r="T175" s="8"/>
    </row>
    <row r="176" spans="1:20" x14ac:dyDescent="0.15">
      <c r="A176" s="8"/>
      <c r="B176" s="8"/>
      <c r="C176" s="8"/>
      <c r="D176" s="8"/>
      <c r="E176" s="8"/>
      <c r="F176" s="8"/>
      <c r="G176" s="8"/>
      <c r="H176" s="8"/>
      <c r="I176" s="8"/>
      <c r="J176" s="8"/>
      <c r="K176" s="8"/>
      <c r="L176" s="8"/>
      <c r="M176" s="8"/>
      <c r="N176" s="8"/>
      <c r="O176" s="8"/>
      <c r="P176" s="8"/>
      <c r="Q176" s="8"/>
      <c r="R176" s="8"/>
      <c r="S176" s="8"/>
      <c r="T176" s="8"/>
    </row>
    <row r="177" spans="1:20" x14ac:dyDescent="0.15">
      <c r="A177" s="8"/>
      <c r="B177" s="8"/>
      <c r="C177" s="8"/>
      <c r="D177" s="8"/>
      <c r="E177" s="8"/>
      <c r="F177" s="8"/>
      <c r="G177" s="8"/>
      <c r="H177" s="8"/>
      <c r="I177" s="8"/>
      <c r="J177" s="8"/>
      <c r="K177" s="8"/>
      <c r="L177" s="8"/>
      <c r="M177" s="8"/>
      <c r="N177" s="8"/>
      <c r="O177" s="8"/>
      <c r="P177" s="8"/>
      <c r="Q177" s="8"/>
      <c r="R177" s="8"/>
      <c r="S177" s="8"/>
      <c r="T177" s="8"/>
    </row>
    <row r="178" spans="1:20" x14ac:dyDescent="0.15">
      <c r="A178" s="8"/>
      <c r="B178" s="8"/>
      <c r="C178" s="8"/>
      <c r="D178" s="8"/>
      <c r="E178" s="8"/>
      <c r="F178" s="8"/>
      <c r="G178" s="8"/>
      <c r="H178" s="8"/>
      <c r="I178" s="8"/>
      <c r="J178" s="8"/>
      <c r="K178" s="8"/>
      <c r="L178" s="8"/>
      <c r="M178" s="8"/>
      <c r="N178" s="8"/>
      <c r="O178" s="8"/>
      <c r="P178" s="8"/>
      <c r="Q178" s="8"/>
      <c r="R178" s="8"/>
      <c r="S178" s="8"/>
      <c r="T178" s="8"/>
    </row>
    <row r="179" spans="1:20" x14ac:dyDescent="0.15">
      <c r="A179" s="8"/>
      <c r="B179" s="8"/>
      <c r="C179" s="8"/>
      <c r="D179" s="8"/>
      <c r="E179" s="8"/>
      <c r="F179" s="8"/>
      <c r="G179" s="8"/>
      <c r="H179" s="8"/>
      <c r="I179" s="8"/>
      <c r="J179" s="8"/>
      <c r="K179" s="8"/>
      <c r="L179" s="8"/>
      <c r="M179" s="8"/>
      <c r="N179" s="8"/>
      <c r="O179" s="8"/>
      <c r="P179" s="8"/>
      <c r="Q179" s="8"/>
      <c r="R179" s="8"/>
      <c r="S179" s="8"/>
      <c r="T179" s="8"/>
    </row>
    <row r="180" spans="1:20" x14ac:dyDescent="0.15">
      <c r="A180" s="8"/>
      <c r="B180" s="8"/>
      <c r="C180" s="8"/>
      <c r="D180" s="8"/>
      <c r="E180" s="8"/>
      <c r="F180" s="8"/>
      <c r="G180" s="8"/>
      <c r="H180" s="8"/>
      <c r="I180" s="8"/>
      <c r="J180" s="8"/>
      <c r="K180" s="8"/>
      <c r="L180" s="8"/>
      <c r="M180" s="8"/>
      <c r="N180" s="8"/>
      <c r="O180" s="8"/>
      <c r="P180" s="8"/>
      <c r="Q180" s="8"/>
      <c r="R180" s="8"/>
      <c r="S180" s="8"/>
      <c r="T180" s="8"/>
    </row>
  </sheetData>
  <sheetProtection sheet="1" objects="1" scenarios="1"/>
  <mergeCells count="295">
    <mergeCell ref="N128:R128"/>
    <mergeCell ref="K97:L97"/>
    <mergeCell ref="B85:G85"/>
    <mergeCell ref="C70:D70"/>
    <mergeCell ref="J66:K66"/>
    <mergeCell ref="N88:R93"/>
    <mergeCell ref="I124:I126"/>
    <mergeCell ref="J92:J94"/>
    <mergeCell ref="A116:L116"/>
    <mergeCell ref="B111:C111"/>
    <mergeCell ref="B122:E122"/>
    <mergeCell ref="E92:E94"/>
    <mergeCell ref="F92:F94"/>
    <mergeCell ref="H119:I119"/>
    <mergeCell ref="A113:L113"/>
    <mergeCell ref="F122:I122"/>
    <mergeCell ref="B105:D105"/>
    <mergeCell ref="D107:D109"/>
    <mergeCell ref="F112:G112"/>
    <mergeCell ref="C6:K6"/>
    <mergeCell ref="B61:H61"/>
    <mergeCell ref="A31:B31"/>
    <mergeCell ref="C11:K11"/>
    <mergeCell ref="A25:B25"/>
    <mergeCell ref="C25:D25"/>
    <mergeCell ref="A17:C17"/>
    <mergeCell ref="C7:K7"/>
    <mergeCell ref="C57:H57"/>
    <mergeCell ref="G22:I22"/>
    <mergeCell ref="C22:D22"/>
    <mergeCell ref="E31:F31"/>
    <mergeCell ref="J26:K26"/>
    <mergeCell ref="C12:K12"/>
    <mergeCell ref="D17:G17"/>
    <mergeCell ref="I38:J39"/>
    <mergeCell ref="G47:H47"/>
    <mergeCell ref="E30:F30"/>
    <mergeCell ref="I55:J55"/>
    <mergeCell ref="C13:K13"/>
    <mergeCell ref="G45:H45"/>
    <mergeCell ref="I48:J48"/>
    <mergeCell ref="A23:B23"/>
    <mergeCell ref="C23:D23"/>
    <mergeCell ref="N154:R156"/>
    <mergeCell ref="K124:L126"/>
    <mergeCell ref="I58:J59"/>
    <mergeCell ref="D111:E111"/>
    <mergeCell ref="C26:D26"/>
    <mergeCell ref="J84:K84"/>
    <mergeCell ref="H75:I78"/>
    <mergeCell ref="A154:L154"/>
    <mergeCell ref="E105:G105"/>
    <mergeCell ref="A101:L101"/>
    <mergeCell ref="J30:K30"/>
    <mergeCell ref="H105:I106"/>
    <mergeCell ref="I130:J130"/>
    <mergeCell ref="K130:L130"/>
    <mergeCell ref="C140:H140"/>
    <mergeCell ref="K151:L151"/>
    <mergeCell ref="I132:J132"/>
    <mergeCell ref="A153:L153"/>
    <mergeCell ref="K131:L143"/>
    <mergeCell ref="N65:R69"/>
    <mergeCell ref="G43:H43"/>
    <mergeCell ref="J122:J123"/>
    <mergeCell ref="I139:J139"/>
    <mergeCell ref="H103:I103"/>
    <mergeCell ref="A150:F151"/>
    <mergeCell ref="I137:J137"/>
    <mergeCell ref="A67:B67"/>
    <mergeCell ref="E96:F96"/>
    <mergeCell ref="F119:G119"/>
    <mergeCell ref="G150:I150"/>
    <mergeCell ref="A37:L37"/>
    <mergeCell ref="K38:L38"/>
    <mergeCell ref="C141:H141"/>
    <mergeCell ref="C132:H132"/>
    <mergeCell ref="A149:L149"/>
    <mergeCell ref="C139:H139"/>
    <mergeCell ref="E124:E126"/>
    <mergeCell ref="A121:L121"/>
    <mergeCell ref="A122:A123"/>
    <mergeCell ref="C133:H133"/>
    <mergeCell ref="I136:J136"/>
    <mergeCell ref="C137:H137"/>
    <mergeCell ref="C68:D68"/>
    <mergeCell ref="G42:H42"/>
    <mergeCell ref="F111:G111"/>
    <mergeCell ref="J105:K106"/>
    <mergeCell ref="C69:D69"/>
    <mergeCell ref="K51:L51"/>
    <mergeCell ref="E23:F23"/>
    <mergeCell ref="A70:B70"/>
    <mergeCell ref="B102:C102"/>
    <mergeCell ref="B51:H51"/>
    <mergeCell ref="B82:G82"/>
    <mergeCell ref="G97:H97"/>
    <mergeCell ref="F118:G118"/>
    <mergeCell ref="C59:H59"/>
    <mergeCell ref="H118:I118"/>
    <mergeCell ref="B52:H52"/>
    <mergeCell ref="G38:H39"/>
    <mergeCell ref="E97:F97"/>
    <mergeCell ref="G46:H46"/>
    <mergeCell ref="G40:H40"/>
    <mergeCell ref="I40:J40"/>
    <mergeCell ref="J118:K118"/>
    <mergeCell ref="F102:G102"/>
    <mergeCell ref="E70:F70"/>
    <mergeCell ref="I97:J97"/>
    <mergeCell ref="B90:F90"/>
    <mergeCell ref="F103:G103"/>
    <mergeCell ref="A89:L89"/>
    <mergeCell ref="A105:A106"/>
    <mergeCell ref="J67:K69"/>
    <mergeCell ref="G156:I156"/>
    <mergeCell ref="I140:J140"/>
    <mergeCell ref="C34:D34"/>
    <mergeCell ref="K52:L62"/>
    <mergeCell ref="C54:H54"/>
    <mergeCell ref="K90:L91"/>
    <mergeCell ref="N20:R20"/>
    <mergeCell ref="B47:F47"/>
    <mergeCell ref="N99:R99"/>
    <mergeCell ref="K150:L150"/>
    <mergeCell ref="C142:H142"/>
    <mergeCell ref="A129:L129"/>
    <mergeCell ref="A131:A134"/>
    <mergeCell ref="E26:F26"/>
    <mergeCell ref="H111:I111"/>
    <mergeCell ref="G26:H26"/>
    <mergeCell ref="A73:L73"/>
    <mergeCell ref="I143:J143"/>
    <mergeCell ref="L40:L47"/>
    <mergeCell ref="E32:F32"/>
    <mergeCell ref="I51:J51"/>
    <mergeCell ref="A135:A142"/>
    <mergeCell ref="G41:H41"/>
    <mergeCell ref="I47:J47"/>
    <mergeCell ref="N129:R134"/>
    <mergeCell ref="C66:D66"/>
    <mergeCell ref="B45:F45"/>
    <mergeCell ref="J31:K33"/>
    <mergeCell ref="E66:F66"/>
    <mergeCell ref="A110:L110"/>
    <mergeCell ref="N49:R49"/>
    <mergeCell ref="N36:R36"/>
    <mergeCell ref="I60:J60"/>
    <mergeCell ref="A34:B34"/>
    <mergeCell ref="E34:F34"/>
    <mergeCell ref="I62:J62"/>
    <mergeCell ref="A32:B32"/>
    <mergeCell ref="K48:L48"/>
    <mergeCell ref="D118:E118"/>
    <mergeCell ref="H82:I82"/>
    <mergeCell ref="J82:K82"/>
    <mergeCell ref="C55:H55"/>
    <mergeCell ref="I56:J56"/>
    <mergeCell ref="D119:E119"/>
    <mergeCell ref="H112:I112"/>
    <mergeCell ref="K122:L123"/>
    <mergeCell ref="G96:H96"/>
    <mergeCell ref="A69:B69"/>
    <mergeCell ref="N4:R4"/>
    <mergeCell ref="A30:B30"/>
    <mergeCell ref="C134:H134"/>
    <mergeCell ref="C30:D30"/>
    <mergeCell ref="B143:H143"/>
    <mergeCell ref="A155:F156"/>
    <mergeCell ref="J124:J126"/>
    <mergeCell ref="I46:J46"/>
    <mergeCell ref="I133:J133"/>
    <mergeCell ref="H107:I109"/>
    <mergeCell ref="J23:K25"/>
    <mergeCell ref="E67:F67"/>
    <mergeCell ref="A81:J81"/>
    <mergeCell ref="I61:J61"/>
    <mergeCell ref="H102:I102"/>
    <mergeCell ref="G30:I30"/>
    <mergeCell ref="G70:H70"/>
    <mergeCell ref="A90:A91"/>
    <mergeCell ref="I135:J135"/>
    <mergeCell ref="H74:I74"/>
    <mergeCell ref="A95:L95"/>
    <mergeCell ref="I57:J57"/>
    <mergeCell ref="B43:F43"/>
    <mergeCell ref="K156:L156"/>
    <mergeCell ref="K155:L155"/>
    <mergeCell ref="A33:B33"/>
    <mergeCell ref="D112:E112"/>
    <mergeCell ref="I42:J42"/>
    <mergeCell ref="C136:H136"/>
    <mergeCell ref="G107:G109"/>
    <mergeCell ref="B130:H130"/>
    <mergeCell ref="I52:J52"/>
    <mergeCell ref="B60:H60"/>
    <mergeCell ref="A148:L148"/>
    <mergeCell ref="I44:J44"/>
    <mergeCell ref="G155:I155"/>
    <mergeCell ref="C67:D67"/>
    <mergeCell ref="B53:H53"/>
    <mergeCell ref="A68:B68"/>
    <mergeCell ref="I138:J138"/>
    <mergeCell ref="K92:L94"/>
    <mergeCell ref="A75:A78"/>
    <mergeCell ref="C138:H138"/>
    <mergeCell ref="B84:G84"/>
    <mergeCell ref="B62:H62"/>
    <mergeCell ref="E33:F33"/>
    <mergeCell ref="I96:J96"/>
    <mergeCell ref="B74:G74"/>
    <mergeCell ref="C10:K10"/>
    <mergeCell ref="B83:G83"/>
    <mergeCell ref="A66:B66"/>
    <mergeCell ref="N9:R9"/>
    <mergeCell ref="A100:K100"/>
    <mergeCell ref="E68:F68"/>
    <mergeCell ref="N28:R28"/>
    <mergeCell ref="N73:R77"/>
    <mergeCell ref="N10:R12"/>
    <mergeCell ref="I17:L17"/>
    <mergeCell ref="E69:F69"/>
    <mergeCell ref="C31:D31"/>
    <mergeCell ref="A24:B24"/>
    <mergeCell ref="G23:I25"/>
    <mergeCell ref="C24:D24"/>
    <mergeCell ref="E24:F24"/>
    <mergeCell ref="C33:D33"/>
    <mergeCell ref="A53:A59"/>
    <mergeCell ref="N100:R105"/>
    <mergeCell ref="B41:F41"/>
    <mergeCell ref="G31:I33"/>
    <mergeCell ref="J22:K22"/>
    <mergeCell ref="I41:J41"/>
    <mergeCell ref="J83:K83"/>
    <mergeCell ref="J34:K34"/>
    <mergeCell ref="A104:L104"/>
    <mergeCell ref="I54:J54"/>
    <mergeCell ref="G67:I69"/>
    <mergeCell ref="G44:H44"/>
    <mergeCell ref="E25:F25"/>
    <mergeCell ref="B40:F40"/>
    <mergeCell ref="A38:A39"/>
    <mergeCell ref="C32:D32"/>
    <mergeCell ref="C58:H58"/>
    <mergeCell ref="B42:F42"/>
    <mergeCell ref="D102:E102"/>
    <mergeCell ref="N5:R7"/>
    <mergeCell ref="G34:H34"/>
    <mergeCell ref="B131:H131"/>
    <mergeCell ref="A83:A85"/>
    <mergeCell ref="K40:K47"/>
    <mergeCell ref="B44:F44"/>
    <mergeCell ref="B112:C112"/>
    <mergeCell ref="G66:I66"/>
    <mergeCell ref="I45:J45"/>
    <mergeCell ref="B46:F46"/>
    <mergeCell ref="A18:L18"/>
    <mergeCell ref="C56:H56"/>
    <mergeCell ref="G90:J90"/>
    <mergeCell ref="A26:B26"/>
    <mergeCell ref="J85:K85"/>
    <mergeCell ref="B103:C103"/>
    <mergeCell ref="D103:E103"/>
    <mergeCell ref="N37:R45"/>
    <mergeCell ref="J119:K119"/>
    <mergeCell ref="K96:L96"/>
    <mergeCell ref="I43:J43"/>
    <mergeCell ref="A22:B22"/>
    <mergeCell ref="C5:K5"/>
    <mergeCell ref="C14:K14"/>
    <mergeCell ref="N153:R153"/>
    <mergeCell ref="N17:R18"/>
    <mergeCell ref="N21:R26"/>
    <mergeCell ref="N115:R115"/>
    <mergeCell ref="N148:R148"/>
    <mergeCell ref="N116:R121"/>
    <mergeCell ref="N29:R34"/>
    <mergeCell ref="I141:J142"/>
    <mergeCell ref="N80:R80"/>
    <mergeCell ref="N149:R151"/>
    <mergeCell ref="N50:R54"/>
    <mergeCell ref="J107:K109"/>
    <mergeCell ref="I53:J53"/>
    <mergeCell ref="J70:K70"/>
    <mergeCell ref="N64:R64"/>
    <mergeCell ref="N72:R72"/>
    <mergeCell ref="N87:R87"/>
    <mergeCell ref="G151:I151"/>
    <mergeCell ref="B135:H135"/>
    <mergeCell ref="I134:J134"/>
    <mergeCell ref="I131:J131"/>
    <mergeCell ref="N81:R85"/>
    <mergeCell ref="E22:F22"/>
    <mergeCell ref="B38:F39"/>
  </mergeCells>
  <phoneticPr fontId="1"/>
  <conditionalFormatting sqref="C59:H59">
    <cfRule type="expression" dxfId="10" priority="6">
      <formula>AND($I$58="○",OR($C$59="",$C$59="＜その他の支援制度の内容＞"))</formula>
    </cfRule>
  </conditionalFormatting>
  <conditionalFormatting sqref="C142:H142">
    <cfRule type="expression" dxfId="9" priority="7">
      <formula>AND($I$141="○",OR($C$142="",$C$142="＜その他の支援制度の内容＞"))</formula>
    </cfRule>
  </conditionalFormatting>
  <conditionalFormatting sqref="D17:L17">
    <cfRule type="expression" dxfId="8" priority="1">
      <formula>AND($D$17&lt;&gt;"",$I$17&lt;&gt;"",OR(($I$17-$D$17)&lt;364,($I$17-$D$17)&gt;365))</formula>
    </cfRule>
  </conditionalFormatting>
  <conditionalFormatting sqref="G151:I151">
    <cfRule type="expression" dxfId="7" priority="2">
      <formula>$J$151="101人以上"</formula>
    </cfRule>
  </conditionalFormatting>
  <conditionalFormatting sqref="G156:I156">
    <cfRule type="expression" dxfId="6" priority="4">
      <formula>$J$156="101人以上"</formula>
    </cfRule>
  </conditionalFormatting>
  <conditionalFormatting sqref="J151">
    <cfRule type="expression" dxfId="5" priority="3">
      <formula>$J$151="101人以上"</formula>
    </cfRule>
  </conditionalFormatting>
  <conditionalFormatting sqref="J156">
    <cfRule type="expression" dxfId="4" priority="5">
      <formula>$J$156="101人以上"</formula>
    </cfRule>
  </conditionalFormatting>
  <dataValidations count="13">
    <dataValidation type="list" allowBlank="1" showErrorMessage="1" errorTitle="入力できない文字です" error="「○」のみ選択できます。プルダウンから選択してください。" sqref="A5:A7 A10:A14" xr:uid="{00000000-0002-0000-0200-000000000000}">
      <formula1>"○"</formula1>
    </dataValidation>
    <dataValidation type="list" allowBlank="1" showInputMessage="1" showErrorMessage="1" errorTitle="入力できない文字です" error="「○」のみ選択できます。プルダウンから選択してください。" promptTitle="該当する項目に○" prompt="該当する場合のみプルダウンから「○」を選択してください" sqref="G40:G47 I40:I47 I52 I54:I58 I60:I62 I132:I134 I136:I141 I143" xr:uid="{00000000-0002-0000-0200-000003000000}">
      <formula1>"○"</formula1>
    </dataValidation>
    <dataValidation allowBlank="1" showInputMessage="1" promptTitle="その他の支援制度の内容の入力" prompt="「その他の支援制度」選択時のみ制度内容を入力してください" sqref="C59 C142" xr:uid="{00000000-0002-0000-0200-000004000000}"/>
    <dataValidation type="whole" imeMode="off" operator="greaterThanOrEqual" allowBlank="1" showInputMessage="1" showErrorMessage="1" errorTitle="整数以外は入力できません" error="0以上の整数を入力してください。_x000a_（小数・文字・負数は不可）" promptTitle="各月の平均時間数を入力" prompt="法定時間外・休日労働の平均時間を小数第1位以下切捨ての整数で入力" sqref="B76 B78 C76 C78 D76 D78 E76 E78 F76 F78 G76 G78" xr:uid="{00000000-0002-0000-0200-000005000000}">
      <formula1>0</formula1>
    </dataValidation>
    <dataValidation type="whole" imeMode="off" operator="greaterThanOrEqual" allowBlank="1" showInputMessage="1" showErrorMessage="1" errorTitle="整数以外は入力できません" error="0以上の整数を入力してください。_x000a_（小数・文字・負数は不可）" promptTitle="年間休日（日数）の入力" prompt="0以上の整数で入力" sqref="H83" xr:uid="{00000000-0002-0000-0200-000006000000}">
      <formula1>0</formula1>
    </dataValidation>
    <dataValidation type="decimal" imeMode="off" operator="greaterThanOrEqual" allowBlank="1" showInputMessage="1" showErrorMessage="1" errorTitle="数値以外は入力できません" error="0以上の数値を入力してください。_x000a_（文字・負数は不可）" promptTitle="有給休暇取得率（％）の入力" prompt="100％を超える場合もあります。_x000a_小数第2位以下は切り捨て、小数第1位まで入力してください。" sqref="H84" xr:uid="{00000000-0002-0000-0200-000007000000}">
      <formula1>0</formula1>
    </dataValidation>
    <dataValidation type="decimal" imeMode="off" operator="greaterThanOrEqual" allowBlank="1" showInputMessage="1" showErrorMessage="1" errorTitle="数値以外は入力できません" error="0以上の数値を入力してください。_x000a_（文字・負数は不可）" promptTitle="平均取得日数（日数）の入力" prompt="小数第2位以下は切り捨て、小数第1位まで入力してください。" sqref="H85" xr:uid="{00000000-0002-0000-0200-000008000000}">
      <formula1>0</formula1>
    </dataValidation>
    <dataValidation type="decimal" imeMode="off" operator="greaterThanOrEqual" allowBlank="1" showInputMessage="1" showErrorMessage="1" errorTitle="数値以外は入力できません" error="0以上の数値を入力してください。_x000a_（文字・負数は不可）" promptTitle="平均継続勤務年数の入力" prompt="小数第2位を四捨五入して、小数第1位まで入力してください。" sqref="B103 B112 D103" xr:uid="{00000000-0002-0000-0200-000009000000}">
      <formula1>0</formula1>
    </dataValidation>
    <dataValidation type="list" allowBlank="1" showInputMessage="1" showErrorMessage="1" errorTitle="入力できない文字です" error="「○」のみ選択できます。プルダウンから選択してください。" promptTitle="該当する場合に○" prompt="該当する場合のみプルダウンから「○」を選択してください" sqref="G151 G156" xr:uid="{00000000-0002-0000-0200-00000A000000}">
      <formula1>"○"</formula1>
    </dataValidation>
    <dataValidation type="whole" imeMode="off" operator="greaterThanOrEqual" allowBlank="1" showInputMessage="1" showErrorMessage="1" errorTitle="整数以外は入力できません" error="0以上の整数を入力してください。_x000a_（小数・文字・負数は不可）" promptTitle="該当する人数を入力" prompt="0以上の整数（人数）を入力してください" sqref="B92 B93 B94 B97 B107 B108 B109 B119 B124 B125 B126 C23 C24 C25 C31 C32 C33 C67 C68 C69 C92 C93 C94 C97 C107 C108 C109 C119 C124 C125 C126 E23 E24 E25 E31 E32 E33 E67 E68 E69 E107 E108 E109 F107 F108 F109 F124 F125 F126 G92 G93 G94 G124 G125 G126 H92 H93 H94" xr:uid="{00000000-0002-0000-0200-00000B000000}">
      <formula1>0</formula1>
    </dataValidation>
    <dataValidation allowBlank="1" showInputMessage="1" promptTitle="業種は自動転記" prompt="業種は申請書シートの業種欄から自動的に転記されます（編集不要）" sqref="D112:E112 F119:G119 G97:H97" xr:uid="{00000000-0002-0000-0200-00000C000000}"/>
    <dataValidation type="date" imeMode="off" operator="greaterThanOrEqual" allowBlank="1" showInputMessage="1" showErrorMessage="1" errorTitle="日付以外は入力できません" error="日付形式で入力してください。_x000a_（例：2026/4/1）" promptTitle="直近事業年度の開始日" prompt="（入力例）2026/4/1" sqref="D17:G17" xr:uid="{35700499-5843-4118-9B72-2DEB154552D9}">
      <formula1>1</formula1>
    </dataValidation>
    <dataValidation type="date" imeMode="off" operator="greaterThanOrEqual" allowBlank="1" showInputMessage="1" showErrorMessage="1" errorTitle="日付以外は入力できません" error="日付形式で入力してください。_x000a_（例：2027/3/31）" promptTitle="直近事業年度の終了日" prompt="（入力例）2027/3/31" sqref="I17:L17" xr:uid="{1C07C631-BD6E-4A96-B411-E13B42EC0435}">
      <formula1>1</formula1>
    </dataValidation>
  </dataValidations>
  <printOptions horizontalCentered="1"/>
  <pageMargins left="0.51181102362204722" right="0.51181102362204722" top="0.51181102362204722" bottom="0.51181102362204722" header="0.31496062992125978" footer="0.31496062992125978"/>
  <pageSetup paperSize="9" scale="87" fitToHeight="0" orientation="portrait" r:id="rId1"/>
  <rowBreaks count="4" manualBreakCount="4">
    <brk id="19" max="11" man="1"/>
    <brk id="48" max="11" man="1"/>
    <brk id="71" max="11" man="1"/>
    <brk id="86"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FBFBF"/>
    <pageSetUpPr fitToPage="1"/>
  </sheetPr>
  <dimension ref="A1:M43"/>
  <sheetViews>
    <sheetView view="pageBreakPreview" zoomScaleNormal="100" zoomScaleSheetLayoutView="100" workbookViewId="0">
      <selection activeCell="B2" sqref="B2"/>
    </sheetView>
  </sheetViews>
  <sheetFormatPr defaultColWidth="13" defaultRowHeight="13.5" x14ac:dyDescent="0.15"/>
  <cols>
    <col min="1" max="1" width="2.125" style="13" customWidth="1"/>
    <col min="2" max="2" width="5.625" style="13" customWidth="1"/>
    <col min="3" max="3" width="9.625" style="13" customWidth="1"/>
    <col min="4" max="4" width="56.625" style="13" customWidth="1"/>
    <col min="5" max="5" width="18" style="13" customWidth="1"/>
    <col min="6" max="6" width="4.875" style="13" customWidth="1"/>
    <col min="7" max="7" width="14" style="13" customWidth="1"/>
    <col min="8" max="8" width="2.125" style="13" customWidth="1"/>
    <col min="9" max="9" width="9" style="13" customWidth="1"/>
    <col min="10" max="11" width="13" style="13" customWidth="1"/>
    <col min="12" max="13" width="13" style="1" customWidth="1"/>
    <col min="14" max="14" width="13" style="13" customWidth="1"/>
    <col min="15" max="16384" width="13" style="13"/>
  </cols>
  <sheetData>
    <row r="1" spans="1:13" ht="19.5" customHeight="1" thickBot="1" x14ac:dyDescent="0.2">
      <c r="A1" s="2"/>
      <c r="B1" s="15" t="s">
        <v>255</v>
      </c>
      <c r="C1" s="17"/>
      <c r="D1" s="17"/>
      <c r="E1" s="350" t="str">
        <f>IF(申請書!H10="","",申請書!H10)</f>
        <v/>
      </c>
      <c r="F1" s="351"/>
      <c r="G1" s="352"/>
      <c r="H1" s="43"/>
      <c r="I1" s="17"/>
      <c r="J1" s="17"/>
      <c r="K1" s="17"/>
      <c r="L1" s="17"/>
      <c r="M1" s="17"/>
    </row>
    <row r="2" spans="1:13" ht="17.25" customHeight="1" thickBot="1" x14ac:dyDescent="0.2">
      <c r="A2" s="17"/>
      <c r="B2" s="17"/>
      <c r="C2" s="17"/>
      <c r="D2" s="17"/>
      <c r="E2" s="343"/>
      <c r="F2" s="344"/>
      <c r="G2" s="344"/>
      <c r="H2" s="43"/>
      <c r="I2" s="17"/>
      <c r="J2" s="17"/>
      <c r="K2" s="17"/>
      <c r="L2" s="17"/>
      <c r="M2" s="17"/>
    </row>
    <row r="3" spans="1:13" ht="37.5" customHeight="1" x14ac:dyDescent="0.15">
      <c r="A3" s="17"/>
      <c r="B3" s="79" t="s">
        <v>256</v>
      </c>
      <c r="C3" s="354" t="s">
        <v>172</v>
      </c>
      <c r="D3" s="236"/>
      <c r="E3" s="355" t="s">
        <v>173</v>
      </c>
      <c r="F3" s="356"/>
      <c r="G3" s="121" t="s">
        <v>257</v>
      </c>
      <c r="H3" s="14"/>
      <c r="I3" s="17"/>
      <c r="J3" s="17"/>
      <c r="K3" s="17"/>
      <c r="L3" s="17"/>
      <c r="M3" s="17"/>
    </row>
    <row r="4" spans="1:13" ht="37.5" customHeight="1" x14ac:dyDescent="0.15">
      <c r="A4" s="17"/>
      <c r="B4" s="122" t="s">
        <v>258</v>
      </c>
      <c r="C4" s="80" t="s">
        <v>259</v>
      </c>
      <c r="D4" s="123" t="s">
        <v>91</v>
      </c>
      <c r="E4" s="124" t="str">
        <f>IFERROR(認定基準達成状況!G26,"")</f>
        <v/>
      </c>
      <c r="F4" s="125" t="s">
        <v>100</v>
      </c>
      <c r="G4" s="126" t="str">
        <f>IFERROR(認定基準達成状況!J26,"")</f>
        <v/>
      </c>
      <c r="H4" s="27" t="str">
        <f>IF(G4="○","★確認書類が必要","")</f>
        <v/>
      </c>
      <c r="I4" s="27"/>
      <c r="J4" s="17"/>
      <c r="K4" s="17"/>
      <c r="L4" s="17"/>
      <c r="M4" s="17"/>
    </row>
    <row r="5" spans="1:13" ht="37.5" customHeight="1" x14ac:dyDescent="0.15">
      <c r="A5" s="17"/>
      <c r="B5" s="80" t="s">
        <v>258</v>
      </c>
      <c r="C5" s="80" t="s">
        <v>260</v>
      </c>
      <c r="D5" s="127" t="s">
        <v>103</v>
      </c>
      <c r="E5" s="124" t="str">
        <f>IFERROR(認定基準達成状況!G34,"")</f>
        <v/>
      </c>
      <c r="F5" s="125" t="s">
        <v>100</v>
      </c>
      <c r="G5" s="126" t="str">
        <f>IFERROR(認定基準達成状況!J34,"")</f>
        <v/>
      </c>
      <c r="H5" s="27" t="str">
        <f>IF(G5="○","★確認書類が必要","")</f>
        <v/>
      </c>
      <c r="I5" s="17"/>
      <c r="J5" s="17"/>
      <c r="K5" s="17"/>
      <c r="L5" s="17"/>
      <c r="M5" s="17"/>
    </row>
    <row r="6" spans="1:13" ht="37.5" customHeight="1" x14ac:dyDescent="0.15">
      <c r="A6" s="17"/>
      <c r="B6" s="128" t="s">
        <v>258</v>
      </c>
      <c r="C6" s="80" t="s">
        <v>111</v>
      </c>
      <c r="D6" s="129" t="s">
        <v>261</v>
      </c>
      <c r="E6" s="124" t="str">
        <f>IF(COUNTIF(認定基準達成状況!G40:G47,"○")=0,"",COUNTIF(認定基準達成状況!G40:G47,"○"))</f>
        <v/>
      </c>
      <c r="F6" s="130" t="s">
        <v>172</v>
      </c>
      <c r="G6" s="126" t="str">
        <f>IFERROR(認定基準達成状況!K40,"")</f>
        <v/>
      </c>
      <c r="H6" s="27" t="str">
        <f>IF(G6="○","★確認書類が必要","")</f>
        <v/>
      </c>
      <c r="I6" s="17"/>
      <c r="J6" s="17"/>
      <c r="K6" s="17"/>
      <c r="L6" s="17"/>
      <c r="M6" s="17"/>
    </row>
    <row r="7" spans="1:13" ht="56.25" customHeight="1" x14ac:dyDescent="0.15">
      <c r="A7" s="17"/>
      <c r="B7" s="131" t="s">
        <v>258</v>
      </c>
      <c r="C7" s="80" t="s">
        <v>112</v>
      </c>
      <c r="D7" s="123" t="s">
        <v>262</v>
      </c>
      <c r="E7" s="124" t="str">
        <f>IF(COUNTIF(認定基準達成状況!I40:I47,"○")=0,"",COUNTIF(認定基準達成状況!I40:I47,"○"))</f>
        <v/>
      </c>
      <c r="F7" s="132" t="s">
        <v>172</v>
      </c>
      <c r="G7" s="126" t="str">
        <f>IFERROR(認定基準達成状況!L40,"")</f>
        <v/>
      </c>
      <c r="H7" s="27" t="str">
        <f>IF(G7="○","★確認書類が必要","")</f>
        <v/>
      </c>
      <c r="I7" s="17"/>
      <c r="J7" s="17"/>
      <c r="K7" s="17"/>
      <c r="L7" s="17"/>
      <c r="M7" s="17"/>
    </row>
    <row r="8" spans="1:13" ht="37.5" customHeight="1" x14ac:dyDescent="0.15">
      <c r="A8" s="17"/>
      <c r="B8" s="122" t="s">
        <v>263</v>
      </c>
      <c r="C8" s="80" t="s">
        <v>264</v>
      </c>
      <c r="D8" s="127" t="s">
        <v>265</v>
      </c>
      <c r="E8" s="133" t="str">
        <f>IF(COUNTIF(認定基準達成状況!I52:I53,"○")+COUNTIF(認定基準達成状況!I60:I62,"○")=0,"",COUNTIF(認定基準達成状況!I52:I53,"○")+COUNTIF(認定基準達成状況!I60:I62,"○"))</f>
        <v/>
      </c>
      <c r="F8" s="134" t="s">
        <v>172</v>
      </c>
      <c r="G8" s="126" t="str">
        <f>IFERROR(認定基準達成状況!K52,"")</f>
        <v/>
      </c>
      <c r="H8" s="27" t="str">
        <f>IF(G8="○","★確認書類が必要","")</f>
        <v/>
      </c>
      <c r="I8" s="17"/>
      <c r="J8" s="17"/>
      <c r="K8" s="17"/>
      <c r="L8" s="17"/>
      <c r="M8" s="17"/>
    </row>
    <row r="9" spans="1:13" ht="37.5" customHeight="1" x14ac:dyDescent="0.15">
      <c r="A9" s="17"/>
      <c r="B9" s="122" t="s">
        <v>263</v>
      </c>
      <c r="C9" s="80" t="s">
        <v>266</v>
      </c>
      <c r="D9" s="127" t="str">
        <f>認定基準達成状況!A65</f>
        <v>●直近３事業年度に正社員として採用した新規学卒者等の離職率が20％以下であること</v>
      </c>
      <c r="E9" s="124" t="str">
        <f>IFERROR(認定基準達成状況!G70,"")</f>
        <v/>
      </c>
      <c r="F9" s="125" t="s">
        <v>100</v>
      </c>
      <c r="G9" s="126" t="str">
        <f>IFERROR(認定基準達成状況!J70,"")</f>
        <v/>
      </c>
      <c r="H9" s="43"/>
      <c r="I9" s="17"/>
      <c r="J9" s="17"/>
      <c r="K9" s="17"/>
      <c r="L9" s="17"/>
      <c r="M9" s="17"/>
    </row>
    <row r="10" spans="1:13" ht="37.5" customHeight="1" x14ac:dyDescent="0.15">
      <c r="A10" s="17"/>
      <c r="B10" s="80" t="s">
        <v>263</v>
      </c>
      <c r="C10" s="80" t="s">
        <v>267</v>
      </c>
      <c r="D10" s="123" t="str">
        <f>認定基準達成状況!A73</f>
        <v>●直近事業年度において、フルタイムの労働者の法定時間外・法定休日労働時間の平均が各月30時間未満であること</v>
      </c>
      <c r="E10" s="124" t="str">
        <f>IF(COUNT(認定基準達成状況!B76:G76,認定基準達成状況!B78:G78)=0,"",MAX(認定基準達成状況!B76:G76,認定基準達成状況!B78:G78))</f>
        <v/>
      </c>
      <c r="F10" s="125" t="s">
        <v>268</v>
      </c>
      <c r="G10" s="126" t="str">
        <f>IF(AND(申請書!A23="○",E10=""),"※未入力",IFERROR(認定基準達成状況!H75,""))</f>
        <v/>
      </c>
      <c r="H10" s="14"/>
      <c r="I10" s="17"/>
      <c r="J10" s="17"/>
      <c r="K10" s="17"/>
      <c r="L10" s="17"/>
      <c r="M10" s="17"/>
    </row>
    <row r="11" spans="1:13" ht="37.5" customHeight="1" x14ac:dyDescent="0.15">
      <c r="A11" s="17"/>
      <c r="B11" s="347" t="s">
        <v>263</v>
      </c>
      <c r="C11" s="291" t="s">
        <v>619</v>
      </c>
      <c r="D11" s="123" t="s">
        <v>269</v>
      </c>
      <c r="E11" s="124" t="str">
        <f>IF(認定基準達成状況!H83="","",認定基準達成状況!H83)</f>
        <v/>
      </c>
      <c r="F11" s="125" t="s">
        <v>175</v>
      </c>
      <c r="G11" s="341" t="str">
        <f>IF(AND(申請書!A23="○",E11="",E12="",E13=""),"※未入力",IFERROR(IF(COUNTIF(認定基準達成状況!J83:J85,"○")&gt;0,"○",""),""))</f>
        <v/>
      </c>
      <c r="H11" s="14"/>
      <c r="I11" s="17"/>
      <c r="J11" s="17"/>
      <c r="K11" s="17"/>
      <c r="L11" s="17"/>
      <c r="M11" s="17"/>
    </row>
    <row r="12" spans="1:13" ht="37.5" customHeight="1" x14ac:dyDescent="0.15">
      <c r="A12" s="17"/>
      <c r="B12" s="243"/>
      <c r="C12" s="243"/>
      <c r="D12" s="135" t="s">
        <v>270</v>
      </c>
      <c r="E12" s="136" t="str">
        <f>IF(認定基準達成状況!H84="","",認定基準達成状況!H84)</f>
        <v/>
      </c>
      <c r="F12" s="125" t="s">
        <v>100</v>
      </c>
      <c r="G12" s="346"/>
      <c r="H12" s="14"/>
      <c r="I12" s="17"/>
      <c r="J12" s="17"/>
      <c r="K12" s="17"/>
      <c r="L12" s="17"/>
      <c r="M12" s="17"/>
    </row>
    <row r="13" spans="1:13" ht="37.5" customHeight="1" x14ac:dyDescent="0.15">
      <c r="A13" s="17"/>
      <c r="B13" s="244"/>
      <c r="C13" s="244"/>
      <c r="D13" s="135" t="s">
        <v>271</v>
      </c>
      <c r="E13" s="136" t="str">
        <f>IF(認定基準達成状況!H85="","",認定基準達成状況!H85)</f>
        <v/>
      </c>
      <c r="F13" s="125" t="s">
        <v>175</v>
      </c>
      <c r="G13" s="342"/>
      <c r="H13" s="14"/>
      <c r="I13" s="17"/>
      <c r="J13" s="17"/>
      <c r="K13" s="17"/>
      <c r="L13" s="17"/>
      <c r="M13" s="17"/>
    </row>
    <row r="14" spans="1:13" ht="56.25" customHeight="1" x14ac:dyDescent="0.15">
      <c r="A14" s="17"/>
      <c r="B14" s="254" t="s">
        <v>272</v>
      </c>
      <c r="C14" s="291" t="s">
        <v>620</v>
      </c>
      <c r="D14" s="123" t="s">
        <v>273</v>
      </c>
      <c r="E14" s="137" t="str">
        <f>IF(認定基準達成状況!K92="","",IF(認定基準達成状況!K92="○","低い","高い"))</f>
        <v/>
      </c>
      <c r="F14" s="138"/>
      <c r="G14" s="341" t="str">
        <f>IF(AND(申請書!A23="○",E14="",E15=""),"※未入力",IFERROR(IF(OR(認定基準達成状況!K92="○",認定基準達成状況!K97="○"),"○",""),""))</f>
        <v/>
      </c>
      <c r="H14" s="14"/>
      <c r="I14" s="17"/>
      <c r="J14" s="17"/>
      <c r="K14" s="17"/>
      <c r="L14" s="17"/>
      <c r="M14" s="17"/>
    </row>
    <row r="15" spans="1:13" ht="37.5" customHeight="1" x14ac:dyDescent="0.15">
      <c r="A15" s="17"/>
      <c r="B15" s="244"/>
      <c r="C15" s="244"/>
      <c r="D15" s="123" t="s">
        <v>274</v>
      </c>
      <c r="E15" s="136" t="str">
        <f>IFERROR(認定基準達成状況!E97,"")</f>
        <v/>
      </c>
      <c r="F15" s="125" t="s">
        <v>100</v>
      </c>
      <c r="G15" s="342"/>
      <c r="H15" s="14"/>
      <c r="I15" s="17"/>
      <c r="J15" s="17"/>
      <c r="K15" s="17"/>
      <c r="L15" s="17"/>
      <c r="M15" s="17"/>
    </row>
    <row r="16" spans="1:13" ht="37.5" customHeight="1" x14ac:dyDescent="0.15">
      <c r="A16" s="17"/>
      <c r="B16" s="347" t="s">
        <v>272</v>
      </c>
      <c r="C16" s="291" t="s">
        <v>621</v>
      </c>
      <c r="D16" s="123" t="s">
        <v>275</v>
      </c>
      <c r="E16" s="139" t="str">
        <f>IFERROR(認定基準達成状況!F103,"")</f>
        <v/>
      </c>
      <c r="F16" s="125"/>
      <c r="G16" s="341" t="str">
        <f>IF(AND(申請書!A23="○",E16="",E17="",E18=""),"※未入力",IFERROR(IF(OR(認定基準達成状況!H103="○",認定基準達成状況!J107="○",認定基準達成状況!H112="○"),"○",""),""))</f>
        <v/>
      </c>
      <c r="H16" s="14"/>
      <c r="I16" s="17"/>
      <c r="J16" s="17"/>
      <c r="K16" s="17"/>
      <c r="L16" s="17"/>
      <c r="M16" s="17"/>
    </row>
    <row r="17" spans="1:13" ht="37.5" customHeight="1" x14ac:dyDescent="0.15">
      <c r="A17" s="17"/>
      <c r="B17" s="243"/>
      <c r="C17" s="243"/>
      <c r="D17" s="123" t="s">
        <v>276</v>
      </c>
      <c r="E17" s="139" t="str">
        <f>IFERROR(認定基準達成状況!H107,"")</f>
        <v/>
      </c>
      <c r="F17" s="125"/>
      <c r="G17" s="346"/>
      <c r="H17" s="14"/>
      <c r="I17" s="17"/>
      <c r="J17" s="17"/>
      <c r="K17" s="17"/>
      <c r="L17" s="17"/>
      <c r="M17" s="17"/>
    </row>
    <row r="18" spans="1:13" ht="37.5" customHeight="1" x14ac:dyDescent="0.15">
      <c r="A18" s="17"/>
      <c r="B18" s="244"/>
      <c r="C18" s="244"/>
      <c r="D18" s="123" t="s">
        <v>277</v>
      </c>
      <c r="E18" s="136" t="str">
        <f>IF(認定基準達成状況!B112="","",認定基準達成状況!B112)</f>
        <v/>
      </c>
      <c r="F18" s="125" t="s">
        <v>278</v>
      </c>
      <c r="G18" s="342"/>
      <c r="H18" s="14"/>
      <c r="I18" s="17"/>
      <c r="J18" s="17"/>
      <c r="K18" s="17"/>
      <c r="L18" s="17"/>
      <c r="M18" s="17"/>
    </row>
    <row r="19" spans="1:13" ht="37.5" customHeight="1" x14ac:dyDescent="0.15">
      <c r="A19" s="17"/>
      <c r="B19" s="349" t="s">
        <v>272</v>
      </c>
      <c r="C19" s="291" t="s">
        <v>622</v>
      </c>
      <c r="D19" s="127" t="s">
        <v>279</v>
      </c>
      <c r="E19" s="136" t="str">
        <f>IFERROR(認定基準達成状況!D119,"")</f>
        <v/>
      </c>
      <c r="F19" s="140" t="s">
        <v>100</v>
      </c>
      <c r="G19" s="341" t="str">
        <f>IF(AND(申請書!A23="○",E19="",E20=""),"※未入力",IFERROR(IF(OR(認定基準達成状況!J119="○",認定基準達成状況!K124="○"),"○",""),""))</f>
        <v/>
      </c>
      <c r="H19" s="14"/>
      <c r="I19" s="17"/>
      <c r="J19" s="17"/>
      <c r="K19" s="17"/>
      <c r="L19" s="17"/>
      <c r="M19" s="17"/>
    </row>
    <row r="20" spans="1:13" ht="56.25" customHeight="1" x14ac:dyDescent="0.15">
      <c r="A20" s="17"/>
      <c r="B20" s="243"/>
      <c r="C20" s="244"/>
      <c r="D20" s="127" t="s">
        <v>280</v>
      </c>
      <c r="E20" s="139" t="str">
        <f>IFERROR(認定基準達成状況!J124,"")</f>
        <v/>
      </c>
      <c r="F20" s="140"/>
      <c r="G20" s="342"/>
      <c r="H20" s="14"/>
      <c r="I20" s="17"/>
      <c r="J20" s="17"/>
      <c r="K20" s="17"/>
      <c r="L20" s="17"/>
      <c r="M20" s="17"/>
    </row>
    <row r="21" spans="1:13" ht="37.5" customHeight="1" x14ac:dyDescent="0.15">
      <c r="A21" s="17"/>
      <c r="B21" s="80" t="s">
        <v>272</v>
      </c>
      <c r="C21" s="80" t="s">
        <v>281</v>
      </c>
      <c r="D21" s="127" t="s">
        <v>282</v>
      </c>
      <c r="E21" s="141" t="str">
        <f>IF(COUNTIF(認定基準達成状況!I131,"○")+COUNTIF(認定基準達成状況!I135,"○")+COUNTIF(認定基準達成状況!I143,"○")=0,"",COUNTIF(認定基準達成状況!I131,"○")+COUNTIF(認定基準達成状況!I135,"○")+COUNTIF(認定基準達成状況!I143,"○"))</f>
        <v/>
      </c>
      <c r="F21" s="125" t="s">
        <v>172</v>
      </c>
      <c r="G21" s="126" t="str">
        <f>IFERROR(認定基準達成状況!K131,"")</f>
        <v/>
      </c>
      <c r="H21" s="27" t="str">
        <f>IF(G21="○","★確認書類が必要","")</f>
        <v/>
      </c>
      <c r="I21" s="17"/>
      <c r="J21" s="17"/>
      <c r="K21" s="17"/>
      <c r="L21" s="17"/>
      <c r="M21" s="17"/>
    </row>
    <row r="22" spans="1:13" ht="56.25" customHeight="1" x14ac:dyDescent="0.15">
      <c r="A22" s="17"/>
      <c r="B22" s="122"/>
      <c r="C22" s="122" t="s">
        <v>283</v>
      </c>
      <c r="D22" s="142" t="s">
        <v>284</v>
      </c>
      <c r="E22" s="137" t="str">
        <f>IF(認定基準達成状況!G151="","",IF(認定基準達成状況!G151="○","届出あり","届出なし"))</f>
        <v/>
      </c>
      <c r="F22" s="138"/>
      <c r="G22" s="126" t="str">
        <f>IFERROR(認定基準達成状況!K151,"")</f>
        <v/>
      </c>
      <c r="H22" s="27" t="str">
        <f>IF(G22="○","★確認書類が必要","")</f>
        <v/>
      </c>
      <c r="I22" s="17"/>
      <c r="J22" s="17"/>
      <c r="K22" s="17"/>
      <c r="L22" s="17"/>
      <c r="M22" s="17"/>
    </row>
    <row r="23" spans="1:13" ht="56.25" customHeight="1" thickBot="1" x14ac:dyDescent="0.2">
      <c r="A23" s="17"/>
      <c r="B23" s="80"/>
      <c r="C23" s="80" t="s">
        <v>285</v>
      </c>
      <c r="D23" s="142" t="s">
        <v>286</v>
      </c>
      <c r="E23" s="143" t="str">
        <f>IF(認定基準達成状況!G156="","",IF(認定基準達成状況!G156="○","届出あり","届出なし"))</f>
        <v/>
      </c>
      <c r="F23" s="144"/>
      <c r="G23" s="145" t="str">
        <f>IFERROR(認定基準達成状況!K156,"")</f>
        <v/>
      </c>
      <c r="H23" s="27" t="str">
        <f>IF(G23="○","★確認書類が必要","")</f>
        <v/>
      </c>
      <c r="I23" s="17"/>
      <c r="J23" s="17"/>
      <c r="K23" s="17"/>
      <c r="L23" s="17"/>
      <c r="M23" s="17"/>
    </row>
    <row r="24" spans="1:13" ht="15" customHeight="1" x14ac:dyDescent="0.15">
      <c r="A24" s="17"/>
      <c r="B24" s="8"/>
      <c r="C24" s="8"/>
      <c r="D24" s="8"/>
      <c r="E24" s="8"/>
      <c r="F24" s="8"/>
      <c r="G24" s="8"/>
      <c r="H24" s="8"/>
      <c r="I24" s="8"/>
      <c r="J24" s="8"/>
      <c r="K24" s="8"/>
      <c r="L24" s="8"/>
      <c r="M24" s="8"/>
    </row>
    <row r="25" spans="1:13" ht="18" customHeight="1" thickBot="1" x14ac:dyDescent="0.2">
      <c r="A25" s="17"/>
      <c r="B25" s="348" t="s">
        <v>287</v>
      </c>
      <c r="C25" s="209"/>
      <c r="D25" s="210"/>
      <c r="E25" s="353" t="s">
        <v>288</v>
      </c>
      <c r="F25" s="170"/>
      <c r="G25" s="146">
        <f>COUNTIF(G4:G23,"○")</f>
        <v>0</v>
      </c>
      <c r="H25" s="8"/>
      <c r="I25" s="8"/>
      <c r="J25" s="8"/>
      <c r="K25" s="8"/>
      <c r="L25" s="8"/>
      <c r="M25" s="8"/>
    </row>
    <row r="26" spans="1:13" ht="18" customHeight="1" x14ac:dyDescent="0.15">
      <c r="A26" s="17"/>
      <c r="B26" s="217"/>
      <c r="C26" s="344"/>
      <c r="D26" s="216"/>
      <c r="E26" s="345" t="s">
        <v>289</v>
      </c>
      <c r="F26" s="170"/>
      <c r="G26" s="147">
        <f>COUNTIF(G4:G7,"○")</f>
        <v>0</v>
      </c>
      <c r="H26" s="8"/>
      <c r="I26" s="8"/>
      <c r="J26" s="8"/>
      <c r="K26" s="8"/>
      <c r="L26" s="8"/>
      <c r="M26" s="8"/>
    </row>
    <row r="27" spans="1:13" ht="18" customHeight="1" x14ac:dyDescent="0.15">
      <c r="A27" s="17"/>
      <c r="B27" s="217"/>
      <c r="C27" s="344"/>
      <c r="D27" s="216"/>
      <c r="E27" s="345" t="s">
        <v>290</v>
      </c>
      <c r="F27" s="170"/>
      <c r="G27" s="147">
        <f>COUNTIF(G8:G13,"○")</f>
        <v>0</v>
      </c>
      <c r="H27" s="8"/>
      <c r="I27" s="8"/>
      <c r="J27" s="8"/>
      <c r="K27" s="8"/>
      <c r="L27" s="8"/>
      <c r="M27" s="8"/>
    </row>
    <row r="28" spans="1:13" ht="18" customHeight="1" thickBot="1" x14ac:dyDescent="0.2">
      <c r="A28" s="17"/>
      <c r="B28" s="217"/>
      <c r="C28" s="344"/>
      <c r="D28" s="216"/>
      <c r="E28" s="345" t="s">
        <v>291</v>
      </c>
      <c r="F28" s="170"/>
      <c r="G28" s="147">
        <f>COUNTIF(G14:G21,"○")</f>
        <v>0</v>
      </c>
      <c r="H28" s="8"/>
      <c r="I28" s="8"/>
      <c r="J28" s="8"/>
      <c r="K28" s="8"/>
      <c r="L28" s="8"/>
      <c r="M28" s="8"/>
    </row>
    <row r="29" spans="1:13" ht="18" customHeight="1" x14ac:dyDescent="0.15">
      <c r="A29" s="17"/>
      <c r="B29" s="217"/>
      <c r="C29" s="344"/>
      <c r="D29" s="216"/>
      <c r="E29" s="345" t="s">
        <v>292</v>
      </c>
      <c r="F29" s="170"/>
      <c r="G29" s="147">
        <f>COUNTIF(G22:G23,"○")</f>
        <v>0</v>
      </c>
      <c r="H29" s="8"/>
      <c r="I29" s="8"/>
      <c r="J29" s="8"/>
      <c r="K29" s="8"/>
      <c r="L29" s="8"/>
      <c r="M29" s="8"/>
    </row>
    <row r="30" spans="1:13" ht="18" customHeight="1" x14ac:dyDescent="0.15">
      <c r="A30" s="17"/>
      <c r="B30" s="212"/>
      <c r="C30" s="213"/>
      <c r="D30" s="214"/>
      <c r="E30" s="338" t="str">
        <f>IF(AND(G25&gt;=6,G26&gt;0,G27&gt;0,G28&gt;0),"「Ni-fulゴールド認定」基準を満たしています",IF(G25&gt;=3,"「Ni-ful認定」基準を満たしています","認定基準を満たしません"))</f>
        <v>認定基準を満たしません</v>
      </c>
      <c r="F30" s="339"/>
      <c r="G30" s="340"/>
      <c r="H30" s="17"/>
      <c r="I30" s="17"/>
      <c r="J30" s="17"/>
      <c r="K30" s="17"/>
      <c r="L30" s="17"/>
      <c r="M30" s="17"/>
    </row>
    <row r="31" spans="1:13" ht="20.100000000000001" customHeight="1" x14ac:dyDescent="0.15"/>
    <row r="32" spans="1:13"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sheetData>
  <sheetProtection sheet="1"/>
  <mergeCells count="23">
    <mergeCell ref="E1:G1"/>
    <mergeCell ref="C19:C20"/>
    <mergeCell ref="E25:F25"/>
    <mergeCell ref="C16:C18"/>
    <mergeCell ref="C3:D3"/>
    <mergeCell ref="C14:C15"/>
    <mergeCell ref="E3:F3"/>
    <mergeCell ref="C11:C13"/>
    <mergeCell ref="E30:G30"/>
    <mergeCell ref="G19:G20"/>
    <mergeCell ref="B14:B15"/>
    <mergeCell ref="E2:G2"/>
    <mergeCell ref="E29:F29"/>
    <mergeCell ref="G16:G18"/>
    <mergeCell ref="E28:F28"/>
    <mergeCell ref="B16:B18"/>
    <mergeCell ref="B25:D30"/>
    <mergeCell ref="B19:B20"/>
    <mergeCell ref="G14:G15"/>
    <mergeCell ref="G11:G13"/>
    <mergeCell ref="E27:F27"/>
    <mergeCell ref="B11:B13"/>
    <mergeCell ref="E26:F26"/>
  </mergeCells>
  <phoneticPr fontId="1"/>
  <conditionalFormatting sqref="G4:G23">
    <cfRule type="expression" dxfId="3" priority="3">
      <formula>G4="※未入力"</formula>
    </cfRule>
  </conditionalFormatting>
  <conditionalFormatting sqref="H4:H8">
    <cfRule type="expression" dxfId="2" priority="1">
      <formula>G4="○"</formula>
    </cfRule>
  </conditionalFormatting>
  <conditionalFormatting sqref="H21:H23">
    <cfRule type="expression" dxfId="1" priority="6">
      <formula>G21="○"</formula>
    </cfRule>
  </conditionalFormatting>
  <printOptions horizontalCentered="1"/>
  <pageMargins left="0.51181102362204722" right="0.51181102362204722" top="0.51181102362204722" bottom="0.51181102362204722" header="0.31496062992125978" footer="0.31496062992125978"/>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FBFBF"/>
    <pageSetUpPr fitToPage="1"/>
  </sheetPr>
  <dimension ref="A1:D19"/>
  <sheetViews>
    <sheetView workbookViewId="0">
      <selection activeCell="A2" sqref="A2"/>
    </sheetView>
  </sheetViews>
  <sheetFormatPr defaultRowHeight="13.5" x14ac:dyDescent="0.15"/>
  <cols>
    <col min="1" max="1" width="10.625" style="1" customWidth="1"/>
    <col min="2" max="2" width="41.375" style="1" customWidth="1"/>
    <col min="3" max="3" width="46" style="1" customWidth="1"/>
    <col min="4" max="4" width="56.25" style="1" customWidth="1"/>
  </cols>
  <sheetData>
    <row r="1" spans="1:4" ht="24" customHeight="1" x14ac:dyDescent="0.15">
      <c r="A1" s="359" t="s">
        <v>293</v>
      </c>
      <c r="B1" s="172"/>
      <c r="C1" s="172"/>
      <c r="D1" s="172"/>
    </row>
    <row r="2" spans="1:4" x14ac:dyDescent="0.15">
      <c r="A2" s="43"/>
      <c r="B2" s="43"/>
      <c r="C2" s="43"/>
      <c r="D2" s="43"/>
    </row>
    <row r="3" spans="1:4" x14ac:dyDescent="0.15">
      <c r="A3" s="362" t="s">
        <v>294</v>
      </c>
      <c r="B3" s="172"/>
      <c r="C3" s="172"/>
      <c r="D3" s="172"/>
    </row>
    <row r="4" spans="1:4" x14ac:dyDescent="0.15">
      <c r="A4" s="360" t="s">
        <v>295</v>
      </c>
      <c r="B4" s="172"/>
      <c r="C4" s="172"/>
      <c r="D4" s="172"/>
    </row>
    <row r="5" spans="1:4" x14ac:dyDescent="0.15">
      <c r="A5" s="360" t="s">
        <v>296</v>
      </c>
      <c r="B5" s="172"/>
      <c r="C5" s="172"/>
      <c r="D5" s="172"/>
    </row>
    <row r="6" spans="1:4" x14ac:dyDescent="0.15">
      <c r="A6" s="361" t="s">
        <v>297</v>
      </c>
      <c r="B6" s="172"/>
      <c r="C6" s="172"/>
      <c r="D6" s="172"/>
    </row>
    <row r="7" spans="1:4" x14ac:dyDescent="0.15">
      <c r="A7" s="361" t="s">
        <v>298</v>
      </c>
      <c r="B7" s="172"/>
      <c r="C7" s="172"/>
      <c r="D7" s="172"/>
    </row>
    <row r="8" spans="1:4" x14ac:dyDescent="0.15">
      <c r="A8" s="361" t="s">
        <v>299</v>
      </c>
      <c r="B8" s="172"/>
      <c r="C8" s="172"/>
      <c r="D8" s="172"/>
    </row>
    <row r="9" spans="1:4" ht="13.5" customHeight="1" x14ac:dyDescent="0.15">
      <c r="A9" s="357" t="s">
        <v>613</v>
      </c>
      <c r="B9" s="358"/>
      <c r="C9" s="358"/>
      <c r="D9" s="358"/>
    </row>
    <row r="10" spans="1:4" x14ac:dyDescent="0.15">
      <c r="A10" s="167" t="s">
        <v>300</v>
      </c>
      <c r="B10" s="167" t="s">
        <v>301</v>
      </c>
      <c r="C10" s="167" t="s">
        <v>302</v>
      </c>
      <c r="D10" s="167" t="s">
        <v>57</v>
      </c>
    </row>
    <row r="11" spans="1:4" ht="24" customHeight="1" x14ac:dyDescent="0.15">
      <c r="A11" s="148" t="str">
        <f>IF(判定表!G4="○","●要提出","")</f>
        <v/>
      </c>
      <c r="B11" s="149" t="s">
        <v>303</v>
      </c>
      <c r="C11" s="150" t="s">
        <v>304</v>
      </c>
      <c r="D11" s="151" t="s">
        <v>305</v>
      </c>
    </row>
    <row r="12" spans="1:4" ht="24" customHeight="1" x14ac:dyDescent="0.15">
      <c r="A12" s="148" t="str">
        <f>IF(判定表!G5="○","●要提出","")</f>
        <v/>
      </c>
      <c r="B12" s="149" t="s">
        <v>306</v>
      </c>
      <c r="C12" s="150" t="s">
        <v>307</v>
      </c>
      <c r="D12" s="151" t="s">
        <v>305</v>
      </c>
    </row>
    <row r="13" spans="1:4" x14ac:dyDescent="0.15">
      <c r="A13" s="148" t="str">
        <f>IF(判定表!G6="○","●要提出","")</f>
        <v/>
      </c>
      <c r="B13" s="149" t="s">
        <v>308</v>
      </c>
      <c r="C13" s="150" t="s">
        <v>309</v>
      </c>
      <c r="D13" s="151" t="s">
        <v>310</v>
      </c>
    </row>
    <row r="14" spans="1:4" ht="36" x14ac:dyDescent="0.15">
      <c r="A14" s="148" t="str">
        <f>IF(判定表!G7="○","●要提出","")</f>
        <v/>
      </c>
      <c r="B14" s="149" t="s">
        <v>311</v>
      </c>
      <c r="C14" s="150" t="s">
        <v>312</v>
      </c>
      <c r="D14" s="151" t="s">
        <v>614</v>
      </c>
    </row>
    <row r="15" spans="1:4" ht="48" x14ac:dyDescent="0.15">
      <c r="A15" s="148" t="str">
        <f>IF(判定表!G8="○","●要提出","")</f>
        <v/>
      </c>
      <c r="B15" s="149" t="s">
        <v>313</v>
      </c>
      <c r="C15" s="150" t="s">
        <v>314</v>
      </c>
      <c r="D15" s="151" t="s">
        <v>615</v>
      </c>
    </row>
    <row r="16" spans="1:4" x14ac:dyDescent="0.15">
      <c r="A16" s="148" t="s">
        <v>315</v>
      </c>
      <c r="B16" s="149" t="s">
        <v>316</v>
      </c>
      <c r="C16" s="150" t="s">
        <v>317</v>
      </c>
      <c r="D16" s="151"/>
    </row>
    <row r="17" spans="1:4" ht="48" customHeight="1" x14ac:dyDescent="0.15">
      <c r="A17" s="148" t="str">
        <f>IF(判定表!G21="○","●要提出","")</f>
        <v/>
      </c>
      <c r="B17" s="149" t="s">
        <v>318</v>
      </c>
      <c r="C17" s="150" t="s">
        <v>319</v>
      </c>
      <c r="D17" s="151" t="s">
        <v>616</v>
      </c>
    </row>
    <row r="18" spans="1:4" ht="24" x14ac:dyDescent="0.15">
      <c r="A18" s="148" t="str">
        <f>IF(判定表!G22="○","●要提出","")</f>
        <v/>
      </c>
      <c r="B18" s="149" t="s">
        <v>320</v>
      </c>
      <c r="C18" s="150" t="s">
        <v>321</v>
      </c>
      <c r="D18" s="151" t="s">
        <v>322</v>
      </c>
    </row>
    <row r="19" spans="1:4" ht="24" customHeight="1" x14ac:dyDescent="0.15">
      <c r="A19" s="148" t="str">
        <f>IF(判定表!G23="○","●要提出","")</f>
        <v/>
      </c>
      <c r="B19" s="149" t="s">
        <v>323</v>
      </c>
      <c r="C19" s="150" t="s">
        <v>321</v>
      </c>
      <c r="D19" s="151" t="s">
        <v>322</v>
      </c>
    </row>
  </sheetData>
  <sheetProtection sheet="1"/>
  <mergeCells count="8">
    <mergeCell ref="A9:D9"/>
    <mergeCell ref="A1:D1"/>
    <mergeCell ref="A5:D5"/>
    <mergeCell ref="A8:D8"/>
    <mergeCell ref="A6:D6"/>
    <mergeCell ref="A4:D4"/>
    <mergeCell ref="A3:D3"/>
    <mergeCell ref="A7:D7"/>
  </mergeCells>
  <phoneticPr fontId="1"/>
  <conditionalFormatting sqref="A11:D19">
    <cfRule type="expression" dxfId="0" priority="1">
      <formula>$A11="●要提出"</formula>
    </cfRule>
  </conditionalFormatting>
  <printOptions horizontalCentered="1"/>
  <pageMargins left="0.51181102362204722" right="0.51181102362204722" top="0.9055118110236221" bottom="0.51181102362204722" header="0.31496062992125984" footer="0.31496062992125984"/>
  <pageSetup paperSize="9" scale="9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95959"/>
  </sheetPr>
  <dimension ref="A1:D218"/>
  <sheetViews>
    <sheetView showGridLines="0" view="pageBreakPreview" zoomScaleNormal="100" zoomScaleSheetLayoutView="100" workbookViewId="0">
      <selection activeCell="A2" sqref="A2"/>
    </sheetView>
  </sheetViews>
  <sheetFormatPr defaultRowHeight="13.5" x14ac:dyDescent="0.15"/>
  <cols>
    <col min="1" max="1" width="65" style="1" customWidth="1"/>
    <col min="2" max="2" width="38" style="1" customWidth="1"/>
    <col min="3" max="3" width="22" style="1" customWidth="1"/>
    <col min="4" max="4" width="13" style="1" customWidth="1"/>
  </cols>
  <sheetData>
    <row r="1" spans="1:4" ht="16.5" customHeight="1" x14ac:dyDescent="0.15">
      <c r="A1" s="152" t="s">
        <v>55</v>
      </c>
      <c r="B1" s="152" t="s">
        <v>324</v>
      </c>
      <c r="C1" s="152" t="s">
        <v>325</v>
      </c>
      <c r="D1" s="152" t="s">
        <v>57</v>
      </c>
    </row>
    <row r="2" spans="1:4" ht="16.5" customHeight="1" x14ac:dyDescent="0.15">
      <c r="A2" s="153" t="s">
        <v>326</v>
      </c>
      <c r="B2" s="154" t="s">
        <v>327</v>
      </c>
      <c r="C2" s="155" t="str">
        <f>IF(申請書!H5="","",申請書!H5)</f>
        <v/>
      </c>
      <c r="D2" s="156"/>
    </row>
    <row r="3" spans="1:4" ht="16.5" customHeight="1" x14ac:dyDescent="0.15">
      <c r="A3" s="153" t="s">
        <v>326</v>
      </c>
      <c r="B3" s="154" t="s">
        <v>328</v>
      </c>
      <c r="C3" s="154" t="str">
        <f>IF(申請書!H9="","",申請書!H9)</f>
        <v/>
      </c>
      <c r="D3" s="156"/>
    </row>
    <row r="4" spans="1:4" ht="16.5" customHeight="1" x14ac:dyDescent="0.15">
      <c r="A4" s="153" t="s">
        <v>326</v>
      </c>
      <c r="B4" s="154" t="s">
        <v>329</v>
      </c>
      <c r="C4" s="155"/>
      <c r="D4" s="156"/>
    </row>
    <row r="5" spans="1:4" ht="16.5" customHeight="1" x14ac:dyDescent="0.15">
      <c r="A5" s="153" t="s">
        <v>326</v>
      </c>
      <c r="B5" s="154" t="s">
        <v>43</v>
      </c>
      <c r="C5" s="154" t="str">
        <f>IF(AND(申請書!A22="○",申請書!A23="○"),"※両方選択エラー",IF(申請書!A22="○","Ni-ful認定",IF(申請書!A23="○","Ni-fulゴールド認定","")))</f>
        <v/>
      </c>
      <c r="D5" s="156"/>
    </row>
    <row r="6" spans="1:4" ht="16.5" customHeight="1" x14ac:dyDescent="0.15">
      <c r="A6" s="153" t="s">
        <v>326</v>
      </c>
      <c r="B6" s="154" t="s">
        <v>2</v>
      </c>
      <c r="C6" s="154" t="str">
        <f>IF(申請書!H10="","",申請書!H10)</f>
        <v/>
      </c>
      <c r="D6" s="156"/>
    </row>
    <row r="7" spans="1:4" ht="16.5" customHeight="1" x14ac:dyDescent="0.15">
      <c r="A7" s="153" t="s">
        <v>326</v>
      </c>
      <c r="B7" s="154" t="s">
        <v>330</v>
      </c>
      <c r="C7" s="154"/>
      <c r="D7" s="156"/>
    </row>
    <row r="8" spans="1:4" ht="16.5" customHeight="1" x14ac:dyDescent="0.15">
      <c r="A8" s="153" t="s">
        <v>326</v>
      </c>
      <c r="B8" s="154" t="s">
        <v>331</v>
      </c>
      <c r="C8" s="154"/>
      <c r="D8" s="156"/>
    </row>
    <row r="9" spans="1:4" ht="16.5" customHeight="1" x14ac:dyDescent="0.15">
      <c r="A9" s="153" t="s">
        <v>326</v>
      </c>
      <c r="B9" s="154" t="s">
        <v>332</v>
      </c>
      <c r="C9" s="154" t="str">
        <f>IF(申請書!H11="","",申請書!H11)</f>
        <v/>
      </c>
      <c r="D9" s="156"/>
    </row>
    <row r="10" spans="1:4" ht="16.5" customHeight="1" x14ac:dyDescent="0.15">
      <c r="A10" s="153" t="s">
        <v>326</v>
      </c>
      <c r="B10" s="154" t="s">
        <v>333</v>
      </c>
      <c r="C10" s="154" t="str">
        <f>IF(申請書!J11="","",申請書!J11)</f>
        <v/>
      </c>
      <c r="D10" s="156"/>
    </row>
    <row r="11" spans="1:4" ht="16.5" customHeight="1" x14ac:dyDescent="0.15">
      <c r="A11" s="153" t="s">
        <v>326</v>
      </c>
      <c r="B11" s="154" t="s">
        <v>10</v>
      </c>
      <c r="C11" s="154" t="str">
        <f>IF(申請書!D26="","",申請書!D26)</f>
        <v/>
      </c>
      <c r="D11" s="156"/>
    </row>
    <row r="12" spans="1:4" ht="16.5" customHeight="1" x14ac:dyDescent="0.15">
      <c r="A12" s="153" t="s">
        <v>326</v>
      </c>
      <c r="B12" s="154" t="s">
        <v>334</v>
      </c>
      <c r="C12" s="154" t="str">
        <f>IF(申請書!D27="","",申請書!D27)</f>
        <v/>
      </c>
      <c r="D12" s="156"/>
    </row>
    <row r="13" spans="1:4" ht="16.5" customHeight="1" x14ac:dyDescent="0.15">
      <c r="A13" s="153" t="s">
        <v>326</v>
      </c>
      <c r="B13" s="154" t="s">
        <v>335</v>
      </c>
      <c r="C13" s="154"/>
      <c r="D13" s="156"/>
    </row>
    <row r="14" spans="1:4" ht="16.5" customHeight="1" x14ac:dyDescent="0.15">
      <c r="A14" s="153" t="s">
        <v>326</v>
      </c>
      <c r="B14" s="154" t="s">
        <v>336</v>
      </c>
      <c r="C14" s="154" t="str">
        <f>IF(申請書!D28="","",申請書!D28)</f>
        <v/>
      </c>
      <c r="D14" s="156"/>
    </row>
    <row r="15" spans="1:4" ht="16.5" customHeight="1" x14ac:dyDescent="0.15">
      <c r="A15" s="153" t="s">
        <v>326</v>
      </c>
      <c r="B15" s="154" t="s">
        <v>337</v>
      </c>
      <c r="C15" s="154" t="str">
        <f>IF(申請書!D29="","",申請書!D29)</f>
        <v/>
      </c>
      <c r="D15" s="156"/>
    </row>
    <row r="16" spans="1:4" ht="16.5" customHeight="1" x14ac:dyDescent="0.15">
      <c r="A16" s="153" t="s">
        <v>326</v>
      </c>
      <c r="B16" s="154" t="s">
        <v>338</v>
      </c>
      <c r="C16" s="154" t="str">
        <f>IF(申請書!I29="","",申請書!I29)</f>
        <v/>
      </c>
      <c r="D16" s="156" t="s">
        <v>339</v>
      </c>
    </row>
    <row r="17" spans="1:4" ht="16.5" customHeight="1" x14ac:dyDescent="0.15">
      <c r="A17" s="153" t="s">
        <v>326</v>
      </c>
      <c r="B17" s="154" t="s">
        <v>14</v>
      </c>
      <c r="C17" s="154" t="str">
        <f>IF(申請書!D30="","",申請書!D30)</f>
        <v/>
      </c>
      <c r="D17" s="156"/>
    </row>
    <row r="18" spans="1:4" ht="16.5" customHeight="1" x14ac:dyDescent="0.15">
      <c r="A18" s="153" t="s">
        <v>326</v>
      </c>
      <c r="B18" s="154" t="s">
        <v>340</v>
      </c>
      <c r="C18" s="154" t="str">
        <f>IF(申請書!D34="","",申請書!D34)</f>
        <v/>
      </c>
      <c r="D18" s="156" t="s">
        <v>341</v>
      </c>
    </row>
    <row r="19" spans="1:4" ht="16.5" customHeight="1" x14ac:dyDescent="0.15">
      <c r="A19" s="153" t="s">
        <v>326</v>
      </c>
      <c r="B19" s="154" t="s">
        <v>342</v>
      </c>
      <c r="C19" s="154" t="str">
        <f>IF(申請書!G34="","",申請書!G34)</f>
        <v/>
      </c>
      <c r="D19" s="156" t="s">
        <v>343</v>
      </c>
    </row>
    <row r="20" spans="1:4" ht="16.5" customHeight="1" x14ac:dyDescent="0.15">
      <c r="A20" s="153" t="s">
        <v>326</v>
      </c>
      <c r="B20" s="154" t="s">
        <v>344</v>
      </c>
      <c r="C20" s="154" t="str">
        <f>IF(申請書!J34="","",申請書!J34)</f>
        <v/>
      </c>
      <c r="D20" s="156" t="s">
        <v>343</v>
      </c>
    </row>
    <row r="21" spans="1:4" ht="16.5" customHeight="1" x14ac:dyDescent="0.15">
      <c r="A21" s="153" t="s">
        <v>326</v>
      </c>
      <c r="B21" s="154" t="s">
        <v>345</v>
      </c>
      <c r="C21" s="154" t="str">
        <f>IF(申請書!D32="","",申請書!D32)</f>
        <v/>
      </c>
      <c r="D21" s="156" t="s">
        <v>343</v>
      </c>
    </row>
    <row r="22" spans="1:4" ht="16.5" customHeight="1" x14ac:dyDescent="0.15">
      <c r="A22" s="153" t="s">
        <v>326</v>
      </c>
      <c r="B22" s="154" t="s">
        <v>346</v>
      </c>
      <c r="C22" s="154" t="str">
        <f>IF(申請書!G32="","",申請書!G32)</f>
        <v/>
      </c>
      <c r="D22" s="156" t="s">
        <v>343</v>
      </c>
    </row>
    <row r="23" spans="1:4" ht="16.5" customHeight="1" x14ac:dyDescent="0.15">
      <c r="A23" s="153" t="s">
        <v>326</v>
      </c>
      <c r="B23" s="154" t="s">
        <v>347</v>
      </c>
      <c r="C23" s="154" t="str">
        <f>IF(申請書!J32="","",申請書!J32)</f>
        <v/>
      </c>
      <c r="D23" s="156" t="s">
        <v>343</v>
      </c>
    </row>
    <row r="24" spans="1:4" ht="16.5" customHeight="1" x14ac:dyDescent="0.15">
      <c r="A24" s="153" t="s">
        <v>326</v>
      </c>
      <c r="B24" s="154" t="s">
        <v>348</v>
      </c>
      <c r="C24" s="154" t="str">
        <f>IF(申請書!D33="","",申請書!D33)</f>
        <v/>
      </c>
      <c r="D24" s="156" t="s">
        <v>343</v>
      </c>
    </row>
    <row r="25" spans="1:4" ht="16.5" customHeight="1" x14ac:dyDescent="0.15">
      <c r="A25" s="153" t="s">
        <v>326</v>
      </c>
      <c r="B25" s="154" t="s">
        <v>349</v>
      </c>
      <c r="C25" s="154" t="str">
        <f>IF(申請書!G33="","",申請書!G33)</f>
        <v/>
      </c>
      <c r="D25" s="156" t="s">
        <v>343</v>
      </c>
    </row>
    <row r="26" spans="1:4" ht="16.5" customHeight="1" x14ac:dyDescent="0.15">
      <c r="A26" s="153" t="s">
        <v>326</v>
      </c>
      <c r="B26" s="154" t="s">
        <v>350</v>
      </c>
      <c r="C26" s="154" t="str">
        <f>IF(申請書!J33="","",申請書!J33)</f>
        <v/>
      </c>
      <c r="D26" s="156" t="s">
        <v>343</v>
      </c>
    </row>
    <row r="27" spans="1:4" ht="16.5" customHeight="1" x14ac:dyDescent="0.15">
      <c r="A27" s="153" t="s">
        <v>326</v>
      </c>
      <c r="B27" s="154" t="s">
        <v>351</v>
      </c>
      <c r="C27" s="154" t="str">
        <f>IF(申請書!E35="","",申請書!E35)</f>
        <v/>
      </c>
      <c r="D27" s="156"/>
    </row>
    <row r="28" spans="1:4" ht="16.5" customHeight="1" x14ac:dyDescent="0.15">
      <c r="A28" s="153" t="s">
        <v>326</v>
      </c>
      <c r="B28" s="154" t="s">
        <v>352</v>
      </c>
      <c r="C28" s="154" t="str">
        <f>IF(申請書!H35="","",申請書!H35)</f>
        <v/>
      </c>
      <c r="D28" s="156"/>
    </row>
    <row r="29" spans="1:4" ht="16.5" customHeight="1" x14ac:dyDescent="0.15">
      <c r="A29" s="153" t="s">
        <v>326</v>
      </c>
      <c r="B29" s="154" t="s">
        <v>353</v>
      </c>
      <c r="C29" s="154" t="str">
        <f>IF(申請書!K35="","",申請書!K35)</f>
        <v/>
      </c>
      <c r="D29" s="156"/>
    </row>
    <row r="30" spans="1:4" ht="16.5" customHeight="1" x14ac:dyDescent="0.15">
      <c r="A30" s="153" t="s">
        <v>326</v>
      </c>
      <c r="B30" s="154" t="s">
        <v>27</v>
      </c>
      <c r="C30" s="154" t="str">
        <f>IF(申請書!E36="","",申請書!E36)</f>
        <v/>
      </c>
      <c r="D30" s="156"/>
    </row>
    <row r="31" spans="1:4" ht="16.5" customHeight="1" x14ac:dyDescent="0.15">
      <c r="A31" s="153" t="s">
        <v>326</v>
      </c>
      <c r="B31" s="154" t="s">
        <v>354</v>
      </c>
      <c r="C31" s="154" t="str">
        <f>IF(申請書!J36="","",申請書!J36)</f>
        <v/>
      </c>
      <c r="D31" s="156"/>
    </row>
    <row r="32" spans="1:4" ht="16.5" customHeight="1" x14ac:dyDescent="0.15">
      <c r="A32" s="153" t="s">
        <v>355</v>
      </c>
      <c r="B32" s="154" t="s">
        <v>356</v>
      </c>
      <c r="C32" s="154">
        <f>IFERROR(判定表!G25,"")</f>
        <v>0</v>
      </c>
      <c r="D32" s="156" t="s">
        <v>357</v>
      </c>
    </row>
    <row r="33" spans="1:4" ht="16.5" customHeight="1" x14ac:dyDescent="0.15">
      <c r="A33" s="153" t="s">
        <v>355</v>
      </c>
      <c r="B33" s="154" t="s">
        <v>358</v>
      </c>
      <c r="C33" s="154">
        <f>IFERROR(判定表!G26,"")</f>
        <v>0</v>
      </c>
      <c r="D33" s="156" t="s">
        <v>359</v>
      </c>
    </row>
    <row r="34" spans="1:4" ht="16.5" customHeight="1" x14ac:dyDescent="0.15">
      <c r="A34" s="153" t="s">
        <v>355</v>
      </c>
      <c r="B34" s="154" t="s">
        <v>360</v>
      </c>
      <c r="C34" s="154">
        <f>IFERROR(判定表!G27,"")</f>
        <v>0</v>
      </c>
      <c r="D34" s="156" t="s">
        <v>361</v>
      </c>
    </row>
    <row r="35" spans="1:4" ht="16.5" customHeight="1" x14ac:dyDescent="0.15">
      <c r="A35" s="153" t="s">
        <v>355</v>
      </c>
      <c r="B35" s="154" t="s">
        <v>362</v>
      </c>
      <c r="C35" s="154">
        <f>IFERROR(判定表!G28,"")</f>
        <v>0</v>
      </c>
      <c r="D35" s="156" t="s">
        <v>363</v>
      </c>
    </row>
    <row r="36" spans="1:4" ht="16.5" customHeight="1" x14ac:dyDescent="0.15">
      <c r="A36" s="153" t="s">
        <v>355</v>
      </c>
      <c r="B36" s="154" t="s">
        <v>364</v>
      </c>
      <c r="C36" s="154">
        <f>IFERROR(判定表!G29,"")</f>
        <v>0</v>
      </c>
      <c r="D36" s="156" t="s">
        <v>365</v>
      </c>
    </row>
    <row r="37" spans="1:4" ht="16.5" customHeight="1" x14ac:dyDescent="0.15">
      <c r="A37" s="153" t="s">
        <v>355</v>
      </c>
      <c r="B37" s="154" t="s">
        <v>366</v>
      </c>
      <c r="C37" s="154" t="str">
        <f>IF(AND(判定表!G25&gt;=6,判定表!G26&gt;0,判定表!G27&gt;0,判定表!G28&gt;0),"Ni-fulゴールド認定",IF(判定表!G25&gt;=3,"Ni-ful認定","未達成"))</f>
        <v>未達成</v>
      </c>
      <c r="D37" s="156" t="s">
        <v>367</v>
      </c>
    </row>
    <row r="38" spans="1:4" ht="16.5" customHeight="1" x14ac:dyDescent="0.15">
      <c r="A38" s="153" t="s">
        <v>368</v>
      </c>
      <c r="B38" s="154" t="s">
        <v>369</v>
      </c>
      <c r="C38" s="154" t="str">
        <f>IF(認定基準達成状況!A5="","",認定基準達成状況!A5)</f>
        <v/>
      </c>
      <c r="D38" s="156" t="s">
        <v>370</v>
      </c>
    </row>
    <row r="39" spans="1:4" ht="16.5" customHeight="1" x14ac:dyDescent="0.15">
      <c r="A39" s="153" t="s">
        <v>368</v>
      </c>
      <c r="B39" s="154" t="s">
        <v>371</v>
      </c>
      <c r="C39" s="157" t="str">
        <f>IF(認定基準達成状況!A6="","",認定基準達成状況!A6)</f>
        <v/>
      </c>
      <c r="D39" s="156" t="s">
        <v>370</v>
      </c>
    </row>
    <row r="40" spans="1:4" ht="16.5" customHeight="1" x14ac:dyDescent="0.15">
      <c r="A40" s="153" t="s">
        <v>368</v>
      </c>
      <c r="B40" s="154" t="s">
        <v>372</v>
      </c>
      <c r="C40" s="154" t="str">
        <f>IF(認定基準達成状況!A7="","",認定基準達成状況!A7)</f>
        <v/>
      </c>
      <c r="D40" s="156" t="s">
        <v>370</v>
      </c>
    </row>
    <row r="41" spans="1:4" ht="16.5" customHeight="1" x14ac:dyDescent="0.15">
      <c r="A41" s="153" t="s">
        <v>373</v>
      </c>
      <c r="B41" s="154" t="s">
        <v>374</v>
      </c>
      <c r="C41" s="154" t="str">
        <f>IF(認定基準達成状況!A10="","",認定基準達成状況!A10)</f>
        <v/>
      </c>
      <c r="D41" s="156" t="s">
        <v>370</v>
      </c>
    </row>
    <row r="42" spans="1:4" ht="16.5" customHeight="1" x14ac:dyDescent="0.15">
      <c r="A42" s="153" t="s">
        <v>373</v>
      </c>
      <c r="B42" s="154" t="s">
        <v>375</v>
      </c>
      <c r="C42" s="154" t="str">
        <f>IF(認定基準達成状況!A11="","",認定基準達成状況!A11)</f>
        <v/>
      </c>
      <c r="D42" s="156" t="s">
        <v>370</v>
      </c>
    </row>
    <row r="43" spans="1:4" ht="16.5" customHeight="1" x14ac:dyDescent="0.15">
      <c r="A43" s="153" t="s">
        <v>373</v>
      </c>
      <c r="B43" s="154" t="s">
        <v>376</v>
      </c>
      <c r="C43" s="154" t="str">
        <f>IF(認定基準達成状況!A12="","",認定基準達成状況!A12)</f>
        <v/>
      </c>
      <c r="D43" s="156" t="s">
        <v>370</v>
      </c>
    </row>
    <row r="44" spans="1:4" ht="16.5" customHeight="1" x14ac:dyDescent="0.15">
      <c r="A44" s="153" t="s">
        <v>373</v>
      </c>
      <c r="B44" s="154" t="s">
        <v>377</v>
      </c>
      <c r="C44" s="154" t="str">
        <f>IF(認定基準達成状況!A13="","",認定基準達成状況!A13)</f>
        <v/>
      </c>
      <c r="D44" s="156" t="s">
        <v>370</v>
      </c>
    </row>
    <row r="45" spans="1:4" ht="16.5" customHeight="1" x14ac:dyDescent="0.15">
      <c r="A45" s="153" t="s">
        <v>373</v>
      </c>
      <c r="B45" s="154" t="s">
        <v>378</v>
      </c>
      <c r="C45" s="154" t="str">
        <f>IF(認定基準達成状況!A14="","",認定基準達成状況!A14)</f>
        <v/>
      </c>
      <c r="D45" s="156" t="s">
        <v>370</v>
      </c>
    </row>
    <row r="46" spans="1:4" ht="16.5" customHeight="1" x14ac:dyDescent="0.15">
      <c r="A46" s="153" t="s">
        <v>379</v>
      </c>
      <c r="B46" s="154" t="s">
        <v>380</v>
      </c>
      <c r="C46" s="155" t="str">
        <f>IF(認定基準達成状況!D17="","",認定基準達成状況!D17)</f>
        <v/>
      </c>
      <c r="D46" s="156" t="s">
        <v>381</v>
      </c>
    </row>
    <row r="47" spans="1:4" ht="16.5" customHeight="1" x14ac:dyDescent="0.15">
      <c r="A47" s="153" t="s">
        <v>379</v>
      </c>
      <c r="B47" s="154" t="s">
        <v>382</v>
      </c>
      <c r="C47" s="155" t="str">
        <f>IF(認定基準達成状況!I17="","",認定基準達成状況!I17)</f>
        <v/>
      </c>
      <c r="D47" s="156"/>
    </row>
    <row r="48" spans="1:4" ht="16.5" customHeight="1" x14ac:dyDescent="0.15">
      <c r="A48" s="153" t="s">
        <v>89</v>
      </c>
      <c r="B48" s="154" t="s">
        <v>383</v>
      </c>
      <c r="C48" s="154" t="str">
        <f>IF(認定基準達成状況!C23="","",認定基準達成状況!C23)</f>
        <v/>
      </c>
      <c r="D48" s="156" t="s">
        <v>379</v>
      </c>
    </row>
    <row r="49" spans="1:4" ht="16.5" customHeight="1" x14ac:dyDescent="0.15">
      <c r="A49" s="153" t="s">
        <v>89</v>
      </c>
      <c r="B49" s="154" t="s">
        <v>384</v>
      </c>
      <c r="C49" s="154" t="str">
        <f>IF(認定基準達成状況!E23="","",認定基準達成状況!E23)</f>
        <v/>
      </c>
      <c r="D49" s="156"/>
    </row>
    <row r="50" spans="1:4" ht="16.5" customHeight="1" x14ac:dyDescent="0.15">
      <c r="A50" s="153" t="s">
        <v>89</v>
      </c>
      <c r="B50" s="154" t="s">
        <v>385</v>
      </c>
      <c r="C50" s="154" t="str">
        <f>IF(認定基準達成状況!C24="","",認定基準達成状況!C24)</f>
        <v/>
      </c>
      <c r="D50" s="156"/>
    </row>
    <row r="51" spans="1:4" ht="16.5" customHeight="1" x14ac:dyDescent="0.15">
      <c r="A51" s="153" t="s">
        <v>89</v>
      </c>
      <c r="B51" s="154" t="s">
        <v>386</v>
      </c>
      <c r="C51" s="154" t="str">
        <f>IF(認定基準達成状況!E24="","",認定基準達成状況!E24)</f>
        <v/>
      </c>
      <c r="D51" s="156"/>
    </row>
    <row r="52" spans="1:4" ht="16.5" customHeight="1" x14ac:dyDescent="0.15">
      <c r="A52" s="153" t="s">
        <v>89</v>
      </c>
      <c r="B52" s="154" t="s">
        <v>387</v>
      </c>
      <c r="C52" s="154" t="str">
        <f>IF(認定基準達成状況!C25="","",認定基準達成状況!C25)</f>
        <v/>
      </c>
      <c r="D52" s="156"/>
    </row>
    <row r="53" spans="1:4" ht="16.5" customHeight="1" x14ac:dyDescent="0.15">
      <c r="A53" s="153" t="s">
        <v>89</v>
      </c>
      <c r="B53" s="154" t="s">
        <v>388</v>
      </c>
      <c r="C53" s="154" t="str">
        <f>IF(認定基準達成状況!E25="","",認定基準達成状況!E25)</f>
        <v/>
      </c>
      <c r="D53" s="156"/>
    </row>
    <row r="54" spans="1:4" ht="16.5" customHeight="1" x14ac:dyDescent="0.15">
      <c r="A54" s="153" t="s">
        <v>89</v>
      </c>
      <c r="B54" s="154" t="s">
        <v>389</v>
      </c>
      <c r="C54" s="154" t="str">
        <f>IF(認定基準達成状況!C26="","",認定基準達成状況!C26)</f>
        <v/>
      </c>
      <c r="D54" s="156" t="s">
        <v>390</v>
      </c>
    </row>
    <row r="55" spans="1:4" ht="16.5" customHeight="1" x14ac:dyDescent="0.15">
      <c r="A55" s="153" t="s">
        <v>89</v>
      </c>
      <c r="B55" s="154" t="s">
        <v>391</v>
      </c>
      <c r="C55" s="154" t="str">
        <f>IF(認定基準達成状況!E26="","",認定基準達成状況!E26)</f>
        <v/>
      </c>
      <c r="D55" s="156" t="s">
        <v>390</v>
      </c>
    </row>
    <row r="56" spans="1:4" ht="16.5" customHeight="1" x14ac:dyDescent="0.15">
      <c r="A56" s="153" t="s">
        <v>89</v>
      </c>
      <c r="B56" s="154" t="s">
        <v>392</v>
      </c>
      <c r="C56" s="154" t="str">
        <f>IF(認定基準達成状況!G26="","",認定基準達成状況!G26)</f>
        <v/>
      </c>
      <c r="D56" s="156" t="s">
        <v>393</v>
      </c>
    </row>
    <row r="57" spans="1:4" ht="16.5" customHeight="1" x14ac:dyDescent="0.15">
      <c r="A57" s="153" t="s">
        <v>89</v>
      </c>
      <c r="B57" s="154" t="s">
        <v>394</v>
      </c>
      <c r="C57" s="154" t="str">
        <f>IF(認定基準達成状況!J26="","",認定基準達成状況!J26)</f>
        <v/>
      </c>
      <c r="D57" s="156" t="s">
        <v>370</v>
      </c>
    </row>
    <row r="58" spans="1:4" ht="16.5" customHeight="1" x14ac:dyDescent="0.15">
      <c r="A58" s="153" t="s">
        <v>101</v>
      </c>
      <c r="B58" s="154" t="s">
        <v>395</v>
      </c>
      <c r="C58" s="154" t="str">
        <f>IF(認定基準達成状況!C31="","",認定基準達成状況!C31)</f>
        <v/>
      </c>
      <c r="D58" s="156" t="s">
        <v>379</v>
      </c>
    </row>
    <row r="59" spans="1:4" ht="16.5" customHeight="1" x14ac:dyDescent="0.15">
      <c r="A59" s="153" t="s">
        <v>101</v>
      </c>
      <c r="B59" s="154" t="s">
        <v>384</v>
      </c>
      <c r="C59" s="154" t="str">
        <f>IF(認定基準達成状況!E31="","",認定基準達成状況!E31)</f>
        <v/>
      </c>
      <c r="D59" s="156"/>
    </row>
    <row r="60" spans="1:4" ht="16.5" customHeight="1" x14ac:dyDescent="0.15">
      <c r="A60" s="153" t="s">
        <v>101</v>
      </c>
      <c r="B60" s="154" t="s">
        <v>396</v>
      </c>
      <c r="C60" s="154" t="str">
        <f>IF(認定基準達成状況!C32="","",認定基準達成状況!C32)</f>
        <v/>
      </c>
      <c r="D60" s="156"/>
    </row>
    <row r="61" spans="1:4" ht="16.5" customHeight="1" x14ac:dyDescent="0.15">
      <c r="A61" s="153" t="s">
        <v>101</v>
      </c>
      <c r="B61" s="154" t="s">
        <v>386</v>
      </c>
      <c r="C61" s="154" t="str">
        <f>IF(認定基準達成状況!E32="","",認定基準達成状況!E32)</f>
        <v/>
      </c>
      <c r="D61" s="156"/>
    </row>
    <row r="62" spans="1:4" ht="16.5" customHeight="1" x14ac:dyDescent="0.15">
      <c r="A62" s="153" t="s">
        <v>101</v>
      </c>
      <c r="B62" s="154" t="s">
        <v>397</v>
      </c>
      <c r="C62" s="154" t="str">
        <f>IF(認定基準達成状況!C33="","",認定基準達成状況!C33)</f>
        <v/>
      </c>
      <c r="D62" s="156"/>
    </row>
    <row r="63" spans="1:4" ht="16.5" customHeight="1" x14ac:dyDescent="0.15">
      <c r="A63" s="153" t="s">
        <v>101</v>
      </c>
      <c r="B63" s="154" t="s">
        <v>388</v>
      </c>
      <c r="C63" s="154" t="str">
        <f>IF(認定基準達成状況!E33="","",認定基準達成状況!E33)</f>
        <v/>
      </c>
      <c r="D63" s="156"/>
    </row>
    <row r="64" spans="1:4" ht="16.5" customHeight="1" x14ac:dyDescent="0.15">
      <c r="A64" s="153" t="s">
        <v>101</v>
      </c>
      <c r="B64" s="154" t="s">
        <v>398</v>
      </c>
      <c r="C64" s="154" t="str">
        <f>IF(認定基準達成状況!C34="","",認定基準達成状況!C34)</f>
        <v/>
      </c>
      <c r="D64" s="156" t="s">
        <v>390</v>
      </c>
    </row>
    <row r="65" spans="1:4" ht="16.5" customHeight="1" x14ac:dyDescent="0.15">
      <c r="A65" s="153" t="s">
        <v>101</v>
      </c>
      <c r="B65" s="154" t="s">
        <v>391</v>
      </c>
      <c r="C65" s="154" t="str">
        <f>IF(認定基準達成状況!E34="","",認定基準達成状況!E34)</f>
        <v/>
      </c>
      <c r="D65" s="156" t="s">
        <v>390</v>
      </c>
    </row>
    <row r="66" spans="1:4" ht="16.5" customHeight="1" x14ac:dyDescent="0.15">
      <c r="A66" s="153" t="s">
        <v>101</v>
      </c>
      <c r="B66" s="154" t="s">
        <v>392</v>
      </c>
      <c r="C66" s="154" t="str">
        <f>IF(認定基準達成状況!G34="","",認定基準達成状況!G34)</f>
        <v/>
      </c>
      <c r="D66" s="156" t="s">
        <v>399</v>
      </c>
    </row>
    <row r="67" spans="1:4" ht="16.5" customHeight="1" x14ac:dyDescent="0.15">
      <c r="A67" s="153" t="s">
        <v>101</v>
      </c>
      <c r="B67" s="154" t="s">
        <v>394</v>
      </c>
      <c r="C67" s="154" t="str">
        <f>IF(認定基準達成状況!J34="","",認定基準達成状況!J34)</f>
        <v/>
      </c>
      <c r="D67" s="156" t="s">
        <v>370</v>
      </c>
    </row>
    <row r="68" spans="1:4" ht="16.5" customHeight="1" x14ac:dyDescent="0.15">
      <c r="A68" s="153" t="s">
        <v>400</v>
      </c>
      <c r="B68" s="154" t="s">
        <v>401</v>
      </c>
      <c r="C68" s="154" t="str">
        <f>IF(認定基準達成状況!G40="","",認定基準達成状況!G40)</f>
        <v/>
      </c>
      <c r="D68" s="156" t="s">
        <v>402</v>
      </c>
    </row>
    <row r="69" spans="1:4" ht="16.5" customHeight="1" x14ac:dyDescent="0.15">
      <c r="A69" s="153" t="s">
        <v>400</v>
      </c>
      <c r="B69" s="154" t="s">
        <v>403</v>
      </c>
      <c r="C69" s="154" t="str">
        <f>IF(認定基準達成状況!G41="","",認定基準達成状況!G41)</f>
        <v/>
      </c>
      <c r="D69" s="156" t="s">
        <v>402</v>
      </c>
    </row>
    <row r="70" spans="1:4" ht="16.5" customHeight="1" x14ac:dyDescent="0.15">
      <c r="A70" s="153" t="s">
        <v>400</v>
      </c>
      <c r="B70" s="154" t="s">
        <v>404</v>
      </c>
      <c r="C70" s="154" t="str">
        <f>IF(認定基準達成状況!G42="","",認定基準達成状況!G42)</f>
        <v/>
      </c>
      <c r="D70" s="156" t="s">
        <v>402</v>
      </c>
    </row>
    <row r="71" spans="1:4" ht="16.5" customHeight="1" x14ac:dyDescent="0.15">
      <c r="A71" s="153" t="s">
        <v>400</v>
      </c>
      <c r="B71" s="154" t="s">
        <v>405</v>
      </c>
      <c r="C71" s="154" t="str">
        <f>IF(認定基準達成状況!G43="","",認定基準達成状況!G43)</f>
        <v/>
      </c>
      <c r="D71" s="156" t="s">
        <v>402</v>
      </c>
    </row>
    <row r="72" spans="1:4" ht="16.5" customHeight="1" x14ac:dyDescent="0.15">
      <c r="A72" s="153" t="s">
        <v>400</v>
      </c>
      <c r="B72" s="154" t="s">
        <v>406</v>
      </c>
      <c r="C72" s="154" t="str">
        <f>IF(認定基準達成状況!G44="","",認定基準達成状況!G44)</f>
        <v/>
      </c>
      <c r="D72" s="156" t="s">
        <v>402</v>
      </c>
    </row>
    <row r="73" spans="1:4" ht="16.5" customHeight="1" x14ac:dyDescent="0.15">
      <c r="A73" s="153" t="s">
        <v>400</v>
      </c>
      <c r="B73" s="154" t="s">
        <v>407</v>
      </c>
      <c r="C73" s="154" t="str">
        <f>IF(認定基準達成状況!G45="","",認定基準達成状況!G45)</f>
        <v/>
      </c>
      <c r="D73" s="156" t="s">
        <v>402</v>
      </c>
    </row>
    <row r="74" spans="1:4" ht="16.5" customHeight="1" x14ac:dyDescent="0.15">
      <c r="A74" s="153" t="s">
        <v>400</v>
      </c>
      <c r="B74" s="154" t="s">
        <v>408</v>
      </c>
      <c r="C74" s="154" t="str">
        <f>IF(認定基準達成状況!G46="","",認定基準達成状況!G46)</f>
        <v/>
      </c>
      <c r="D74" s="156" t="s">
        <v>402</v>
      </c>
    </row>
    <row r="75" spans="1:4" ht="16.5" customHeight="1" x14ac:dyDescent="0.15">
      <c r="A75" s="153" t="s">
        <v>400</v>
      </c>
      <c r="B75" s="154" t="s">
        <v>409</v>
      </c>
      <c r="C75" s="154" t="str">
        <f>IF(認定基準達成状況!G47="","",認定基準達成状況!G47)</f>
        <v/>
      </c>
      <c r="D75" s="156" t="s">
        <v>402</v>
      </c>
    </row>
    <row r="76" spans="1:4" ht="16.5" customHeight="1" x14ac:dyDescent="0.15">
      <c r="A76" s="153" t="s">
        <v>400</v>
      </c>
      <c r="B76" s="154" t="s">
        <v>288</v>
      </c>
      <c r="C76" s="154" t="str">
        <f>判定表!E6</f>
        <v/>
      </c>
      <c r="D76" s="156" t="s">
        <v>410</v>
      </c>
    </row>
    <row r="77" spans="1:4" ht="16.5" customHeight="1" x14ac:dyDescent="0.15">
      <c r="A77" s="153" t="s">
        <v>400</v>
      </c>
      <c r="B77" s="154" t="s">
        <v>394</v>
      </c>
      <c r="C77" s="154" t="str">
        <f>IF(認定基準達成状況!K40="","",認定基準達成状況!K40)</f>
        <v/>
      </c>
      <c r="D77" s="156" t="s">
        <v>411</v>
      </c>
    </row>
    <row r="78" spans="1:4" ht="16.5" customHeight="1" x14ac:dyDescent="0.15">
      <c r="A78" s="153" t="s">
        <v>412</v>
      </c>
      <c r="B78" s="154" t="s">
        <v>401</v>
      </c>
      <c r="C78" s="154" t="str">
        <f>IF(認定基準達成状況!I40="","",認定基準達成状況!I40)</f>
        <v/>
      </c>
      <c r="D78" s="156" t="s">
        <v>413</v>
      </c>
    </row>
    <row r="79" spans="1:4" ht="16.5" customHeight="1" x14ac:dyDescent="0.15">
      <c r="A79" s="153" t="s">
        <v>412</v>
      </c>
      <c r="B79" s="154" t="s">
        <v>403</v>
      </c>
      <c r="C79" s="154" t="str">
        <f>IF(認定基準達成状況!I41="","",認定基準達成状況!I41)</f>
        <v/>
      </c>
      <c r="D79" s="156" t="s">
        <v>413</v>
      </c>
    </row>
    <row r="80" spans="1:4" ht="16.5" customHeight="1" x14ac:dyDescent="0.15">
      <c r="A80" s="153" t="s">
        <v>412</v>
      </c>
      <c r="B80" s="154" t="s">
        <v>404</v>
      </c>
      <c r="C80" s="154" t="str">
        <f>IF(認定基準達成状況!I42="","",認定基準達成状況!I42)</f>
        <v/>
      </c>
      <c r="D80" s="156" t="s">
        <v>413</v>
      </c>
    </row>
    <row r="81" spans="1:4" ht="16.5" customHeight="1" x14ac:dyDescent="0.15">
      <c r="A81" s="153" t="s">
        <v>412</v>
      </c>
      <c r="B81" s="154" t="s">
        <v>405</v>
      </c>
      <c r="C81" s="154" t="str">
        <f>IF(認定基準達成状況!I43="","",認定基準達成状況!I43)</f>
        <v/>
      </c>
      <c r="D81" s="156" t="s">
        <v>413</v>
      </c>
    </row>
    <row r="82" spans="1:4" ht="16.5" customHeight="1" x14ac:dyDescent="0.15">
      <c r="A82" s="153" t="s">
        <v>412</v>
      </c>
      <c r="B82" s="154" t="s">
        <v>406</v>
      </c>
      <c r="C82" s="154" t="str">
        <f>IF(認定基準達成状況!I44="","",認定基準達成状況!I44)</f>
        <v/>
      </c>
      <c r="D82" s="156" t="s">
        <v>413</v>
      </c>
    </row>
    <row r="83" spans="1:4" ht="16.5" customHeight="1" x14ac:dyDescent="0.15">
      <c r="A83" s="153" t="s">
        <v>412</v>
      </c>
      <c r="B83" s="154" t="s">
        <v>407</v>
      </c>
      <c r="C83" s="154" t="str">
        <f>IF(認定基準達成状況!I45="","",認定基準達成状況!I45)</f>
        <v/>
      </c>
      <c r="D83" s="156" t="s">
        <v>413</v>
      </c>
    </row>
    <row r="84" spans="1:4" ht="16.5" customHeight="1" x14ac:dyDescent="0.15">
      <c r="A84" s="153" t="s">
        <v>412</v>
      </c>
      <c r="B84" s="154" t="s">
        <v>408</v>
      </c>
      <c r="C84" s="154" t="str">
        <f>IF(認定基準達成状況!I46="","",認定基準達成状況!I46)</f>
        <v/>
      </c>
      <c r="D84" s="156" t="s">
        <v>413</v>
      </c>
    </row>
    <row r="85" spans="1:4" ht="16.5" customHeight="1" x14ac:dyDescent="0.15">
      <c r="A85" s="153" t="s">
        <v>412</v>
      </c>
      <c r="B85" s="154" t="s">
        <v>409</v>
      </c>
      <c r="C85" s="154" t="str">
        <f>IF(認定基準達成状況!I47="","",認定基準達成状況!I47)</f>
        <v/>
      </c>
      <c r="D85" s="156" t="s">
        <v>413</v>
      </c>
    </row>
    <row r="86" spans="1:4" ht="16.5" customHeight="1" x14ac:dyDescent="0.15">
      <c r="A86" s="153" t="s">
        <v>412</v>
      </c>
      <c r="B86" s="154" t="s">
        <v>288</v>
      </c>
      <c r="C86" s="154" t="str">
        <f>判定表!E7</f>
        <v/>
      </c>
      <c r="D86" s="156" t="s">
        <v>414</v>
      </c>
    </row>
    <row r="87" spans="1:4" ht="16.5" customHeight="1" x14ac:dyDescent="0.15">
      <c r="A87" s="153" t="s">
        <v>412</v>
      </c>
      <c r="B87" s="154" t="s">
        <v>394</v>
      </c>
      <c r="C87" s="154" t="str">
        <f>IF(認定基準達成状況!L40="","",認定基準達成状況!L40)</f>
        <v/>
      </c>
      <c r="D87" s="156" t="s">
        <v>415</v>
      </c>
    </row>
    <row r="88" spans="1:4" ht="16.5" customHeight="1" x14ac:dyDescent="0.15">
      <c r="A88" s="153" t="s">
        <v>129</v>
      </c>
      <c r="B88" s="154" t="s">
        <v>416</v>
      </c>
      <c r="C88" s="154" t="str">
        <f>IF(認定基準達成状況!I52="","",認定基準達成状況!I52)</f>
        <v/>
      </c>
      <c r="D88" s="156" t="s">
        <v>417</v>
      </c>
    </row>
    <row r="89" spans="1:4" ht="16.5" customHeight="1" x14ac:dyDescent="0.15">
      <c r="A89" s="153" t="s">
        <v>129</v>
      </c>
      <c r="B89" s="154" t="s">
        <v>418</v>
      </c>
      <c r="C89" s="154" t="str">
        <f>IF(認定基準達成状況!I53="","",認定基準達成状況!I53)</f>
        <v/>
      </c>
      <c r="D89" s="156" t="s">
        <v>419</v>
      </c>
    </row>
    <row r="90" spans="1:4" ht="16.5" customHeight="1" x14ac:dyDescent="0.15">
      <c r="A90" s="153" t="s">
        <v>129</v>
      </c>
      <c r="B90" s="154" t="s">
        <v>420</v>
      </c>
      <c r="C90" s="154" t="str">
        <f>IF(認定基準達成状況!I54="","",認定基準達成状況!I54)</f>
        <v/>
      </c>
      <c r="D90" s="156" t="s">
        <v>421</v>
      </c>
    </row>
    <row r="91" spans="1:4" ht="16.5" customHeight="1" x14ac:dyDescent="0.15">
      <c r="A91" s="153" t="s">
        <v>129</v>
      </c>
      <c r="B91" s="154" t="s">
        <v>422</v>
      </c>
      <c r="C91" s="154" t="str">
        <f>IF(認定基準達成状況!I55="","",認定基準達成状況!I55)</f>
        <v/>
      </c>
      <c r="D91" s="156" t="s">
        <v>421</v>
      </c>
    </row>
    <row r="92" spans="1:4" ht="16.5" customHeight="1" x14ac:dyDescent="0.15">
      <c r="A92" s="153" t="s">
        <v>129</v>
      </c>
      <c r="B92" s="154" t="s">
        <v>423</v>
      </c>
      <c r="C92" s="154" t="str">
        <f>IF(認定基準達成状況!I56="","",認定基準達成状況!I56)</f>
        <v/>
      </c>
      <c r="D92" s="156" t="s">
        <v>421</v>
      </c>
    </row>
    <row r="93" spans="1:4" ht="16.5" customHeight="1" x14ac:dyDescent="0.15">
      <c r="A93" s="153" t="s">
        <v>129</v>
      </c>
      <c r="B93" s="154" t="s">
        <v>424</v>
      </c>
      <c r="C93" s="154" t="str">
        <f>IF(認定基準達成状況!I57="","",認定基準達成状況!I57)</f>
        <v/>
      </c>
      <c r="D93" s="156" t="s">
        <v>421</v>
      </c>
    </row>
    <row r="94" spans="1:4" ht="16.5" customHeight="1" x14ac:dyDescent="0.15">
      <c r="A94" s="153" t="s">
        <v>129</v>
      </c>
      <c r="B94" s="154" t="s">
        <v>425</v>
      </c>
      <c r="C94" s="154" t="str">
        <f>IF(認定基準達成状況!I58="","",認定基準達成状況!I58)</f>
        <v/>
      </c>
      <c r="D94" s="156" t="s">
        <v>421</v>
      </c>
    </row>
    <row r="95" spans="1:4" ht="16.5" customHeight="1" x14ac:dyDescent="0.15">
      <c r="A95" s="153" t="s">
        <v>129</v>
      </c>
      <c r="B95" s="154" t="s">
        <v>426</v>
      </c>
      <c r="C95" s="154" t="str">
        <f>IF(TRIM(SUBSTITUTE(認定基準達成状況!C59,"＜その他の支援制度の内容＞",""))="","",TRIM(SUBSTITUTE(認定基準達成状況!C59,"＜その他の支援制度の内容＞","")))</f>
        <v/>
      </c>
      <c r="D95" s="156" t="s">
        <v>427</v>
      </c>
    </row>
    <row r="96" spans="1:4" ht="16.5" customHeight="1" x14ac:dyDescent="0.15">
      <c r="A96" s="153" t="s">
        <v>129</v>
      </c>
      <c r="B96" s="154" t="s">
        <v>428</v>
      </c>
      <c r="C96" s="154" t="str">
        <f>IF(認定基準達成状況!I60="","",認定基準達成状況!I60)</f>
        <v/>
      </c>
      <c r="D96" s="156" t="s">
        <v>417</v>
      </c>
    </row>
    <row r="97" spans="1:4" ht="16.5" customHeight="1" x14ac:dyDescent="0.15">
      <c r="A97" s="153" t="s">
        <v>129</v>
      </c>
      <c r="B97" s="154" t="s">
        <v>429</v>
      </c>
      <c r="C97" s="154" t="str">
        <f>IF(認定基準達成状況!I61="","",認定基準達成状況!I61)</f>
        <v/>
      </c>
      <c r="D97" s="156" t="s">
        <v>417</v>
      </c>
    </row>
    <row r="98" spans="1:4" ht="16.5" customHeight="1" x14ac:dyDescent="0.15">
      <c r="A98" s="153" t="s">
        <v>129</v>
      </c>
      <c r="B98" s="154" t="s">
        <v>430</v>
      </c>
      <c r="C98" s="154" t="str">
        <f>IF(認定基準達成状況!I62="","",認定基準達成状況!I62)</f>
        <v/>
      </c>
      <c r="D98" s="156" t="s">
        <v>417</v>
      </c>
    </row>
    <row r="99" spans="1:4" ht="16.5" customHeight="1" x14ac:dyDescent="0.15">
      <c r="A99" s="153" t="s">
        <v>129</v>
      </c>
      <c r="B99" s="154" t="s">
        <v>288</v>
      </c>
      <c r="C99" s="154" t="str">
        <f>判定表!E8</f>
        <v/>
      </c>
      <c r="D99" s="156" t="s">
        <v>414</v>
      </c>
    </row>
    <row r="100" spans="1:4" ht="16.5" customHeight="1" x14ac:dyDescent="0.15">
      <c r="A100" s="153" t="s">
        <v>129</v>
      </c>
      <c r="B100" s="154" t="s">
        <v>394</v>
      </c>
      <c r="C100" s="154" t="str">
        <f>IF(認定基準達成状況!K52="","",認定基準達成状況!K52)</f>
        <v/>
      </c>
      <c r="D100" s="156" t="s">
        <v>415</v>
      </c>
    </row>
    <row r="101" spans="1:4" ht="16.5" customHeight="1" x14ac:dyDescent="0.15">
      <c r="A101" s="153" t="s">
        <v>145</v>
      </c>
      <c r="B101" s="154" t="s">
        <v>431</v>
      </c>
      <c r="C101" s="154" t="str">
        <f>IF(認定基準達成状況!C67="","",認定基準達成状況!C67)</f>
        <v/>
      </c>
      <c r="D101" s="156" t="s">
        <v>379</v>
      </c>
    </row>
    <row r="102" spans="1:4" ht="16.5" customHeight="1" x14ac:dyDescent="0.15">
      <c r="A102" s="153" t="s">
        <v>145</v>
      </c>
      <c r="B102" s="154" t="s">
        <v>432</v>
      </c>
      <c r="C102" s="154" t="str">
        <f>IF(認定基準達成状況!E67="","",認定基準達成状況!E67)</f>
        <v/>
      </c>
      <c r="D102" s="156"/>
    </row>
    <row r="103" spans="1:4" ht="16.5" customHeight="1" x14ac:dyDescent="0.15">
      <c r="A103" s="153" t="s">
        <v>145</v>
      </c>
      <c r="B103" s="154" t="s">
        <v>433</v>
      </c>
      <c r="C103" s="154" t="str">
        <f>IF(認定基準達成状況!C68="","",認定基準達成状況!C68)</f>
        <v/>
      </c>
      <c r="D103" s="156"/>
    </row>
    <row r="104" spans="1:4" ht="16.5" customHeight="1" x14ac:dyDescent="0.15">
      <c r="A104" s="153" t="s">
        <v>145</v>
      </c>
      <c r="B104" s="154" t="s">
        <v>434</v>
      </c>
      <c r="C104" s="154" t="str">
        <f>IF(認定基準達成状況!E68="","",認定基準達成状況!E68)</f>
        <v/>
      </c>
      <c r="D104" s="156"/>
    </row>
    <row r="105" spans="1:4" ht="16.5" customHeight="1" x14ac:dyDescent="0.15">
      <c r="A105" s="153" t="s">
        <v>145</v>
      </c>
      <c r="B105" s="154" t="s">
        <v>435</v>
      </c>
      <c r="C105" s="154" t="str">
        <f>IF(認定基準達成状況!C69="","",認定基準達成状況!C69)</f>
        <v/>
      </c>
      <c r="D105" s="156"/>
    </row>
    <row r="106" spans="1:4" ht="16.5" customHeight="1" x14ac:dyDescent="0.15">
      <c r="A106" s="153" t="s">
        <v>145</v>
      </c>
      <c r="B106" s="154" t="s">
        <v>436</v>
      </c>
      <c r="C106" s="154" t="str">
        <f>IF(認定基準達成状況!E69="","",認定基準達成状況!E69)</f>
        <v/>
      </c>
      <c r="D106" s="156"/>
    </row>
    <row r="107" spans="1:4" ht="16.5" customHeight="1" x14ac:dyDescent="0.15">
      <c r="A107" s="153" t="s">
        <v>145</v>
      </c>
      <c r="B107" s="154" t="s">
        <v>437</v>
      </c>
      <c r="C107" s="154" t="str">
        <f>IF(認定基準達成状況!C70="","",認定基準達成状況!C70)</f>
        <v/>
      </c>
      <c r="D107" s="156" t="s">
        <v>390</v>
      </c>
    </row>
    <row r="108" spans="1:4" ht="16.5" customHeight="1" x14ac:dyDescent="0.15">
      <c r="A108" s="153" t="s">
        <v>145</v>
      </c>
      <c r="B108" s="154" t="s">
        <v>438</v>
      </c>
      <c r="C108" s="154" t="str">
        <f>IF(認定基準達成状況!E70="","",認定基準達成状況!E70)</f>
        <v/>
      </c>
      <c r="D108" s="156" t="s">
        <v>390</v>
      </c>
    </row>
    <row r="109" spans="1:4" ht="16.5" customHeight="1" x14ac:dyDescent="0.15">
      <c r="A109" s="153" t="s">
        <v>145</v>
      </c>
      <c r="B109" s="154" t="s">
        <v>439</v>
      </c>
      <c r="C109" s="154" t="str">
        <f>IF(認定基準達成状況!G70="","",認定基準達成状況!G70)</f>
        <v/>
      </c>
      <c r="D109" s="156" t="s">
        <v>440</v>
      </c>
    </row>
    <row r="110" spans="1:4" ht="16.5" customHeight="1" x14ac:dyDescent="0.15">
      <c r="A110" s="153" t="s">
        <v>145</v>
      </c>
      <c r="B110" s="154" t="s">
        <v>394</v>
      </c>
      <c r="C110" s="154" t="str">
        <f>IF(認定基準達成状況!J70="","",認定基準達成状況!J70)</f>
        <v/>
      </c>
      <c r="D110" s="156" t="s">
        <v>370</v>
      </c>
    </row>
    <row r="111" spans="1:4" ht="16.5" customHeight="1" x14ac:dyDescent="0.15">
      <c r="A111" s="153" t="s">
        <v>151</v>
      </c>
      <c r="B111" s="154" t="s">
        <v>441</v>
      </c>
      <c r="C111" s="154" t="str">
        <f>IF(認定基準達成状況!B76="","",認定基準達成状況!B76)</f>
        <v/>
      </c>
      <c r="D111" s="156" t="s">
        <v>442</v>
      </c>
    </row>
    <row r="112" spans="1:4" ht="16.5" customHeight="1" x14ac:dyDescent="0.15">
      <c r="A112" s="153" t="s">
        <v>151</v>
      </c>
      <c r="B112" s="154" t="s">
        <v>443</v>
      </c>
      <c r="C112" s="154" t="str">
        <f>IF(認定基準達成状況!C76="","",認定基準達成状況!C76)</f>
        <v/>
      </c>
      <c r="D112" s="156"/>
    </row>
    <row r="113" spans="1:4" ht="16.5" customHeight="1" x14ac:dyDescent="0.15">
      <c r="A113" s="153" t="s">
        <v>151</v>
      </c>
      <c r="B113" s="154" t="s">
        <v>444</v>
      </c>
      <c r="C113" s="154" t="str">
        <f>IF(認定基準達成状況!D76="","",認定基準達成状況!D76)</f>
        <v/>
      </c>
      <c r="D113" s="156"/>
    </row>
    <row r="114" spans="1:4" ht="16.5" customHeight="1" x14ac:dyDescent="0.15">
      <c r="A114" s="153" t="s">
        <v>151</v>
      </c>
      <c r="B114" s="154" t="s">
        <v>445</v>
      </c>
      <c r="C114" s="154" t="str">
        <f>IF(認定基準達成状況!E76="","",認定基準達成状況!E76)</f>
        <v/>
      </c>
      <c r="D114" s="156"/>
    </row>
    <row r="115" spans="1:4" ht="16.5" customHeight="1" x14ac:dyDescent="0.15">
      <c r="A115" s="153" t="s">
        <v>151</v>
      </c>
      <c r="B115" s="154" t="s">
        <v>446</v>
      </c>
      <c r="C115" s="154" t="str">
        <f>IF(認定基準達成状況!F76="","",認定基準達成状況!F76)</f>
        <v/>
      </c>
      <c r="D115" s="156"/>
    </row>
    <row r="116" spans="1:4" ht="16.5" customHeight="1" x14ac:dyDescent="0.15">
      <c r="A116" s="153" t="s">
        <v>151</v>
      </c>
      <c r="B116" s="154" t="s">
        <v>447</v>
      </c>
      <c r="C116" s="154" t="str">
        <f>IF(認定基準達成状況!G76="","",認定基準達成状況!G76)</f>
        <v/>
      </c>
      <c r="D116" s="156"/>
    </row>
    <row r="117" spans="1:4" ht="16.5" customHeight="1" x14ac:dyDescent="0.15">
      <c r="A117" s="153" t="s">
        <v>151</v>
      </c>
      <c r="B117" s="154" t="s">
        <v>448</v>
      </c>
      <c r="C117" s="154" t="str">
        <f>IF(認定基準達成状況!B78="","",認定基準達成状況!B78)</f>
        <v/>
      </c>
      <c r="D117" s="156"/>
    </row>
    <row r="118" spans="1:4" ht="16.5" customHeight="1" x14ac:dyDescent="0.15">
      <c r="A118" s="153" t="s">
        <v>151</v>
      </c>
      <c r="B118" s="154" t="s">
        <v>449</v>
      </c>
      <c r="C118" s="154" t="str">
        <f>IF(認定基準達成状況!C78="","",認定基準達成状況!C78)</f>
        <v/>
      </c>
      <c r="D118" s="156"/>
    </row>
    <row r="119" spans="1:4" ht="16.5" customHeight="1" x14ac:dyDescent="0.15">
      <c r="A119" s="153" t="s">
        <v>151</v>
      </c>
      <c r="B119" s="154" t="s">
        <v>450</v>
      </c>
      <c r="C119" s="154" t="str">
        <f>IF(認定基準達成状況!D78="","",認定基準達成状況!D78)</f>
        <v/>
      </c>
      <c r="D119" s="156"/>
    </row>
    <row r="120" spans="1:4" ht="16.5" customHeight="1" x14ac:dyDescent="0.15">
      <c r="A120" s="153" t="s">
        <v>151</v>
      </c>
      <c r="B120" s="154" t="s">
        <v>451</v>
      </c>
      <c r="C120" s="154" t="str">
        <f>IF(認定基準達成状況!E78="","",認定基準達成状況!E78)</f>
        <v/>
      </c>
      <c r="D120" s="156"/>
    </row>
    <row r="121" spans="1:4" ht="16.5" customHeight="1" x14ac:dyDescent="0.15">
      <c r="A121" s="153" t="s">
        <v>151</v>
      </c>
      <c r="B121" s="154" t="s">
        <v>452</v>
      </c>
      <c r="C121" s="154" t="str">
        <f>IF(認定基準達成状況!F78="","",認定基準達成状況!F78)</f>
        <v/>
      </c>
      <c r="D121" s="156"/>
    </row>
    <row r="122" spans="1:4" ht="16.5" customHeight="1" x14ac:dyDescent="0.15">
      <c r="A122" s="153" t="s">
        <v>151</v>
      </c>
      <c r="B122" s="154" t="s">
        <v>453</v>
      </c>
      <c r="C122" s="154" t="str">
        <f>IF(認定基準達成状況!G78="","",認定基準達成状況!G78)</f>
        <v/>
      </c>
      <c r="D122" s="156"/>
    </row>
    <row r="123" spans="1:4" ht="16.5" customHeight="1" x14ac:dyDescent="0.15">
      <c r="A123" s="153" t="s">
        <v>151</v>
      </c>
      <c r="B123" s="154" t="s">
        <v>394</v>
      </c>
      <c r="C123" s="154" t="str">
        <f>IF(認定基準達成状況!H75="","",認定基準達成状況!H75)</f>
        <v/>
      </c>
      <c r="D123" s="156" t="s">
        <v>454</v>
      </c>
    </row>
    <row r="124" spans="1:4" ht="16.5" customHeight="1" x14ac:dyDescent="0.15">
      <c r="A124" s="153" t="s">
        <v>168</v>
      </c>
      <c r="B124" s="154" t="s">
        <v>455</v>
      </c>
      <c r="C124" s="154" t="str">
        <f>IF(認定基準達成状況!H83="","",認定基準達成状況!H83)</f>
        <v/>
      </c>
      <c r="D124" s="156" t="s">
        <v>456</v>
      </c>
    </row>
    <row r="125" spans="1:4" ht="16.5" customHeight="1" x14ac:dyDescent="0.15">
      <c r="A125" s="153" t="s">
        <v>168</v>
      </c>
      <c r="B125" s="154" t="s">
        <v>457</v>
      </c>
      <c r="C125" s="154" t="str">
        <f>IF(認定基準達成状況!J83="","",認定基準達成状況!J83)</f>
        <v/>
      </c>
      <c r="D125" s="156" t="s">
        <v>370</v>
      </c>
    </row>
    <row r="126" spans="1:4" ht="16.5" customHeight="1" x14ac:dyDescent="0.15">
      <c r="A126" s="153" t="s">
        <v>168</v>
      </c>
      <c r="B126" s="154" t="s">
        <v>458</v>
      </c>
      <c r="C126" s="164" t="str">
        <f>IF(認定基準達成状況!H84="","",認定基準達成状況!H84)</f>
        <v/>
      </c>
      <c r="D126" s="156" t="s">
        <v>459</v>
      </c>
    </row>
    <row r="127" spans="1:4" ht="16.5" customHeight="1" x14ac:dyDescent="0.15">
      <c r="A127" s="153" t="s">
        <v>168</v>
      </c>
      <c r="B127" s="154" t="s">
        <v>460</v>
      </c>
      <c r="C127" s="154" t="str">
        <f>IF(認定基準達成状況!J84="","",認定基準達成状況!J84)</f>
        <v/>
      </c>
      <c r="D127" s="156" t="s">
        <v>370</v>
      </c>
    </row>
    <row r="128" spans="1:4" ht="16.5" customHeight="1" x14ac:dyDescent="0.15">
      <c r="A128" s="153" t="s">
        <v>168</v>
      </c>
      <c r="B128" s="154" t="s">
        <v>461</v>
      </c>
      <c r="C128" s="164" t="str">
        <f>IF(認定基準達成状況!H85="","",認定基準達成状況!H85)</f>
        <v/>
      </c>
      <c r="D128" s="156" t="s">
        <v>462</v>
      </c>
    </row>
    <row r="129" spans="1:4" ht="16.5" customHeight="1" x14ac:dyDescent="0.15">
      <c r="A129" s="153" t="s">
        <v>168</v>
      </c>
      <c r="B129" s="154" t="s">
        <v>463</v>
      </c>
      <c r="C129" s="154" t="str">
        <f>IF(認定基準達成状況!J85="","",認定基準達成状況!J85)</f>
        <v/>
      </c>
      <c r="D129" s="156" t="s">
        <v>370</v>
      </c>
    </row>
    <row r="130" spans="1:4" ht="16.5" customHeight="1" x14ac:dyDescent="0.15">
      <c r="A130" s="153" t="s">
        <v>168</v>
      </c>
      <c r="B130" s="154" t="s">
        <v>464</v>
      </c>
      <c r="C130" s="154" t="str">
        <f>判定表!G11</f>
        <v/>
      </c>
      <c r="D130" s="156" t="s">
        <v>465</v>
      </c>
    </row>
    <row r="131" spans="1:4" ht="16.5" customHeight="1" x14ac:dyDescent="0.15">
      <c r="A131" s="153" t="s">
        <v>178</v>
      </c>
      <c r="B131" s="154" t="s">
        <v>466</v>
      </c>
      <c r="C131" s="154" t="str">
        <f>IF(認定基準達成状況!B92="","",認定基準達成状況!B92)</f>
        <v/>
      </c>
      <c r="D131" s="156" t="s">
        <v>379</v>
      </c>
    </row>
    <row r="132" spans="1:4" ht="16.5" customHeight="1" x14ac:dyDescent="0.15">
      <c r="A132" s="153" t="s">
        <v>178</v>
      </c>
      <c r="B132" s="154" t="s">
        <v>467</v>
      </c>
      <c r="C132" s="154" t="str">
        <f>IF(認定基準達成状況!C92="","",認定基準達成状況!C92)</f>
        <v/>
      </c>
      <c r="D132" s="156"/>
    </row>
    <row r="133" spans="1:4" ht="16.5" customHeight="1" x14ac:dyDescent="0.15">
      <c r="A133" s="153" t="s">
        <v>178</v>
      </c>
      <c r="B133" s="154" t="s">
        <v>468</v>
      </c>
      <c r="C133" s="154" t="str">
        <f>IF(認定基準達成状況!B93="","",認定基準達成状況!B93)</f>
        <v/>
      </c>
      <c r="D133" s="156"/>
    </row>
    <row r="134" spans="1:4" ht="16.5" customHeight="1" x14ac:dyDescent="0.15">
      <c r="A134" s="153" t="s">
        <v>178</v>
      </c>
      <c r="B134" s="154" t="s">
        <v>469</v>
      </c>
      <c r="C134" s="154" t="str">
        <f>IF(認定基準達成状況!C93="","",認定基準達成状況!C93)</f>
        <v/>
      </c>
      <c r="D134" s="156"/>
    </row>
    <row r="135" spans="1:4" ht="16.5" customHeight="1" x14ac:dyDescent="0.15">
      <c r="A135" s="153" t="s">
        <v>178</v>
      </c>
      <c r="B135" s="154" t="s">
        <v>470</v>
      </c>
      <c r="C135" s="154" t="str">
        <f>IF(認定基準達成状況!B94="","",認定基準達成状況!B94)</f>
        <v/>
      </c>
      <c r="D135" s="156"/>
    </row>
    <row r="136" spans="1:4" ht="16.5" customHeight="1" x14ac:dyDescent="0.15">
      <c r="A136" s="153" t="s">
        <v>178</v>
      </c>
      <c r="B136" s="154" t="s">
        <v>471</v>
      </c>
      <c r="C136" s="154" t="str">
        <f>IF(認定基準達成状況!C94="","",認定基準達成状況!C94)</f>
        <v/>
      </c>
      <c r="D136" s="156"/>
    </row>
    <row r="137" spans="1:4" ht="16.5" customHeight="1" x14ac:dyDescent="0.15">
      <c r="A137" s="153" t="s">
        <v>178</v>
      </c>
      <c r="B137" s="154" t="s">
        <v>472</v>
      </c>
      <c r="C137" s="154" t="str">
        <f>IF(認定基準達成状況!G92="","",認定基準達成状況!G92)</f>
        <v/>
      </c>
      <c r="D137" s="156"/>
    </row>
    <row r="138" spans="1:4" ht="16.5" customHeight="1" x14ac:dyDescent="0.15">
      <c r="A138" s="153" t="s">
        <v>178</v>
      </c>
      <c r="B138" s="154" t="s">
        <v>473</v>
      </c>
      <c r="C138" s="154" t="str">
        <f>IF(認定基準達成状況!H92="","",認定基準達成状況!H92)</f>
        <v/>
      </c>
      <c r="D138" s="156"/>
    </row>
    <row r="139" spans="1:4" ht="16.5" customHeight="1" x14ac:dyDescent="0.15">
      <c r="A139" s="153" t="s">
        <v>178</v>
      </c>
      <c r="B139" s="154" t="s">
        <v>474</v>
      </c>
      <c r="C139" s="154" t="str">
        <f>IF(認定基準達成状況!G93="","",認定基準達成状況!G93)</f>
        <v/>
      </c>
      <c r="D139" s="156"/>
    </row>
    <row r="140" spans="1:4" ht="16.5" customHeight="1" x14ac:dyDescent="0.15">
      <c r="A140" s="153" t="s">
        <v>178</v>
      </c>
      <c r="B140" s="154" t="s">
        <v>475</v>
      </c>
      <c r="C140" s="154" t="str">
        <f>IF(認定基準達成状況!H93="","",認定基準達成状況!H93)</f>
        <v/>
      </c>
      <c r="D140" s="156"/>
    </row>
    <row r="141" spans="1:4" ht="16.5" customHeight="1" x14ac:dyDescent="0.15">
      <c r="A141" s="153" t="s">
        <v>178</v>
      </c>
      <c r="B141" s="154" t="s">
        <v>476</v>
      </c>
      <c r="C141" s="154" t="str">
        <f>IF(認定基準達成状況!G94="","",認定基準達成状況!G94)</f>
        <v/>
      </c>
      <c r="D141" s="156"/>
    </row>
    <row r="142" spans="1:4" ht="16.5" customHeight="1" x14ac:dyDescent="0.15">
      <c r="A142" s="153" t="s">
        <v>178</v>
      </c>
      <c r="B142" s="154" t="s">
        <v>477</v>
      </c>
      <c r="C142" s="154" t="str">
        <f>IF(認定基準達成状況!H94="","",認定基準達成状況!H94)</f>
        <v/>
      </c>
      <c r="D142" s="156"/>
    </row>
    <row r="143" spans="1:4" ht="16.5" customHeight="1" x14ac:dyDescent="0.15">
      <c r="A143" s="153" t="s">
        <v>178</v>
      </c>
      <c r="B143" s="154" t="s">
        <v>478</v>
      </c>
      <c r="C143" s="165" t="str">
        <f>IF(認定基準達成状況!E92="","",認定基準達成状況!E92)</f>
        <v/>
      </c>
      <c r="D143" s="156" t="s">
        <v>390</v>
      </c>
    </row>
    <row r="144" spans="1:4" ht="16.5" customHeight="1" x14ac:dyDescent="0.15">
      <c r="A144" s="153" t="s">
        <v>178</v>
      </c>
      <c r="B144" s="154" t="s">
        <v>479</v>
      </c>
      <c r="C144" s="165" t="str">
        <f>IF(認定基準達成状況!F92="","",認定基準達成状況!F92)</f>
        <v/>
      </c>
      <c r="D144" s="156" t="s">
        <v>390</v>
      </c>
    </row>
    <row r="145" spans="1:4" ht="16.5" customHeight="1" x14ac:dyDescent="0.15">
      <c r="A145" s="153" t="s">
        <v>178</v>
      </c>
      <c r="B145" s="154" t="s">
        <v>480</v>
      </c>
      <c r="C145" s="165" t="str">
        <f>IF(認定基準達成状況!J92="","",認定基準達成状況!J92)</f>
        <v/>
      </c>
      <c r="D145" s="156" t="s">
        <v>390</v>
      </c>
    </row>
    <row r="146" spans="1:4" ht="16.5" customHeight="1" x14ac:dyDescent="0.15">
      <c r="A146" s="153" t="s">
        <v>178</v>
      </c>
      <c r="B146" s="154" t="s">
        <v>457</v>
      </c>
      <c r="C146" s="154" t="str">
        <f>IF(認定基準達成状況!K92="","",認定基準達成状況!K92)</f>
        <v/>
      </c>
      <c r="D146" s="156" t="s">
        <v>481</v>
      </c>
    </row>
    <row r="147" spans="1:4" ht="16.5" customHeight="1" x14ac:dyDescent="0.15">
      <c r="A147" s="153" t="s">
        <v>178</v>
      </c>
      <c r="B147" s="154" t="s">
        <v>482</v>
      </c>
      <c r="C147" s="154" t="str">
        <f>IF(認定基準達成状況!B97="","",認定基準達成状況!B97)</f>
        <v/>
      </c>
      <c r="D147" s="156" t="s">
        <v>483</v>
      </c>
    </row>
    <row r="148" spans="1:4" ht="16.5" customHeight="1" x14ac:dyDescent="0.15">
      <c r="A148" s="153" t="s">
        <v>178</v>
      </c>
      <c r="B148" s="154" t="s">
        <v>484</v>
      </c>
      <c r="C148" s="154" t="str">
        <f>IF(認定基準達成状況!C97="","",認定基準達成状況!C97)</f>
        <v/>
      </c>
      <c r="D148" s="156" t="s">
        <v>483</v>
      </c>
    </row>
    <row r="149" spans="1:4" ht="16.5" customHeight="1" x14ac:dyDescent="0.15">
      <c r="A149" s="153" t="s">
        <v>178</v>
      </c>
      <c r="B149" s="154" t="s">
        <v>485</v>
      </c>
      <c r="C149" s="154" t="str">
        <f>IF(認定基準達成状況!D97="","",認定基準達成状況!D97)</f>
        <v/>
      </c>
      <c r="D149" s="156" t="s">
        <v>390</v>
      </c>
    </row>
    <row r="150" spans="1:4" ht="16.5" customHeight="1" x14ac:dyDescent="0.15">
      <c r="A150" s="153" t="s">
        <v>178</v>
      </c>
      <c r="B150" s="154" t="s">
        <v>486</v>
      </c>
      <c r="C150" s="164" t="str">
        <f>IF(認定基準達成状況!E97="","",認定基準達成状況!E97)</f>
        <v/>
      </c>
      <c r="D150" s="156"/>
    </row>
    <row r="151" spans="1:4" ht="16.5" customHeight="1" x14ac:dyDescent="0.15">
      <c r="A151" s="153" t="s">
        <v>178</v>
      </c>
      <c r="B151" s="154" t="s">
        <v>487</v>
      </c>
      <c r="C151" s="164" t="str">
        <f>IF(認定基準達成状況!I97="","",認定基準達成状況!I97)</f>
        <v/>
      </c>
      <c r="D151" s="156" t="s">
        <v>488</v>
      </c>
    </row>
    <row r="152" spans="1:4" ht="16.5" customHeight="1" x14ac:dyDescent="0.15">
      <c r="A152" s="153" t="s">
        <v>178</v>
      </c>
      <c r="B152" s="154" t="s">
        <v>460</v>
      </c>
      <c r="C152" s="154" t="str">
        <f>IF(認定基準達成状況!K97="","",認定基準達成状況!K97)</f>
        <v/>
      </c>
      <c r="D152" s="156" t="s">
        <v>489</v>
      </c>
    </row>
    <row r="153" spans="1:4" ht="16.5" customHeight="1" x14ac:dyDescent="0.15">
      <c r="A153" s="153" t="s">
        <v>178</v>
      </c>
      <c r="B153" s="154" t="s">
        <v>464</v>
      </c>
      <c r="C153" s="154" t="str">
        <f>判定表!G14</f>
        <v/>
      </c>
      <c r="D153" s="156" t="s">
        <v>490</v>
      </c>
    </row>
    <row r="154" spans="1:4" ht="16.5" customHeight="1" x14ac:dyDescent="0.15">
      <c r="A154" s="153" t="s">
        <v>196</v>
      </c>
      <c r="B154" s="154" t="s">
        <v>491</v>
      </c>
      <c r="C154" s="164" t="str">
        <f>IF(認定基準達成状況!B103="","",認定基準達成状況!B103)</f>
        <v/>
      </c>
      <c r="D154" s="156" t="s">
        <v>483</v>
      </c>
    </row>
    <row r="155" spans="1:4" ht="16.5" customHeight="1" x14ac:dyDescent="0.15">
      <c r="A155" s="153" t="s">
        <v>196</v>
      </c>
      <c r="B155" s="154" t="s">
        <v>492</v>
      </c>
      <c r="C155" s="164" t="str">
        <f>IF(認定基準達成状況!D103="","",認定基準達成状況!D103)</f>
        <v/>
      </c>
      <c r="D155" s="156"/>
    </row>
    <row r="156" spans="1:4" ht="16.5" customHeight="1" x14ac:dyDescent="0.15">
      <c r="A156" s="153" t="s">
        <v>196</v>
      </c>
      <c r="B156" s="154" t="s">
        <v>493</v>
      </c>
      <c r="C156" s="165" t="str">
        <f>IF(認定基準達成状況!F103="","",認定基準達成状況!F103)</f>
        <v/>
      </c>
      <c r="D156" s="156" t="s">
        <v>390</v>
      </c>
    </row>
    <row r="157" spans="1:4" ht="16.5" customHeight="1" x14ac:dyDescent="0.15">
      <c r="A157" s="153" t="s">
        <v>196</v>
      </c>
      <c r="B157" s="154" t="s">
        <v>457</v>
      </c>
      <c r="C157" s="154" t="str">
        <f>IF(認定基準達成状況!H103="","",認定基準達成状況!H103)</f>
        <v/>
      </c>
      <c r="D157" s="156" t="s">
        <v>494</v>
      </c>
    </row>
    <row r="158" spans="1:4" ht="16.5" customHeight="1" x14ac:dyDescent="0.15">
      <c r="A158" s="153" t="s">
        <v>196</v>
      </c>
      <c r="B158" s="154" t="s">
        <v>495</v>
      </c>
      <c r="C158" s="154" t="str">
        <f>IF(認定基準達成状況!B107="","",認定基準達成状況!B107)</f>
        <v/>
      </c>
      <c r="D158" s="156"/>
    </row>
    <row r="159" spans="1:4" ht="16.5" customHeight="1" x14ac:dyDescent="0.15">
      <c r="A159" s="153" t="s">
        <v>196</v>
      </c>
      <c r="B159" s="154" t="s">
        <v>496</v>
      </c>
      <c r="C159" s="154" t="str">
        <f>IF(認定基準達成状況!C107="","",認定基準達成状況!C107)</f>
        <v/>
      </c>
      <c r="D159" s="156"/>
    </row>
    <row r="160" spans="1:4" ht="16.5" customHeight="1" x14ac:dyDescent="0.15">
      <c r="A160" s="153" t="s">
        <v>196</v>
      </c>
      <c r="B160" s="154" t="s">
        <v>497</v>
      </c>
      <c r="C160" s="154" t="str">
        <f>IF(認定基準達成状況!B108="","",認定基準達成状況!B108)</f>
        <v/>
      </c>
      <c r="D160" s="156"/>
    </row>
    <row r="161" spans="1:4" ht="16.5" customHeight="1" x14ac:dyDescent="0.15">
      <c r="A161" s="153" t="s">
        <v>196</v>
      </c>
      <c r="B161" s="154" t="s">
        <v>498</v>
      </c>
      <c r="C161" s="154" t="str">
        <f>IF(認定基準達成状況!C108="","",認定基準達成状況!C108)</f>
        <v/>
      </c>
      <c r="D161" s="156"/>
    </row>
    <row r="162" spans="1:4" ht="16.5" customHeight="1" x14ac:dyDescent="0.15">
      <c r="A162" s="153" t="s">
        <v>196</v>
      </c>
      <c r="B162" s="154" t="s">
        <v>499</v>
      </c>
      <c r="C162" s="154" t="str">
        <f>IF(認定基準達成状況!B109="","",認定基準達成状況!B109)</f>
        <v/>
      </c>
      <c r="D162" s="156"/>
    </row>
    <row r="163" spans="1:4" ht="16.5" customHeight="1" x14ac:dyDescent="0.15">
      <c r="A163" s="153" t="s">
        <v>196</v>
      </c>
      <c r="B163" s="154" t="s">
        <v>500</v>
      </c>
      <c r="C163" s="154" t="str">
        <f>IF(認定基準達成状況!C109="","",認定基準達成状況!C109)</f>
        <v/>
      </c>
      <c r="D163" s="156"/>
    </row>
    <row r="164" spans="1:4" ht="16.5" customHeight="1" x14ac:dyDescent="0.15">
      <c r="A164" s="153" t="s">
        <v>196</v>
      </c>
      <c r="B164" s="154" t="s">
        <v>501</v>
      </c>
      <c r="C164" s="154" t="str">
        <f>IF(認定基準達成状況!E107="","",認定基準達成状況!E107)</f>
        <v/>
      </c>
      <c r="D164" s="156"/>
    </row>
    <row r="165" spans="1:4" ht="16.5" customHeight="1" x14ac:dyDescent="0.15">
      <c r="A165" s="153" t="s">
        <v>196</v>
      </c>
      <c r="B165" s="154" t="s">
        <v>502</v>
      </c>
      <c r="C165" s="154" t="str">
        <f>IF(認定基準達成状況!F107="","",認定基準達成状況!F107)</f>
        <v/>
      </c>
      <c r="D165" s="156"/>
    </row>
    <row r="166" spans="1:4" ht="16.5" customHeight="1" x14ac:dyDescent="0.15">
      <c r="A166" s="153" t="s">
        <v>196</v>
      </c>
      <c r="B166" s="154" t="s">
        <v>503</v>
      </c>
      <c r="C166" s="154" t="str">
        <f>IF(認定基準達成状況!E108="","",認定基準達成状況!E108)</f>
        <v/>
      </c>
      <c r="D166" s="156"/>
    </row>
    <row r="167" spans="1:4" ht="16.5" customHeight="1" x14ac:dyDescent="0.15">
      <c r="A167" s="153" t="s">
        <v>196</v>
      </c>
      <c r="B167" s="154" t="s">
        <v>504</v>
      </c>
      <c r="C167" s="154" t="str">
        <f>IF(認定基準達成状況!F108="","",認定基準達成状況!F108)</f>
        <v/>
      </c>
      <c r="D167" s="156"/>
    </row>
    <row r="168" spans="1:4" ht="16.5" customHeight="1" x14ac:dyDescent="0.15">
      <c r="A168" s="153" t="s">
        <v>196</v>
      </c>
      <c r="B168" s="154" t="s">
        <v>505</v>
      </c>
      <c r="C168" s="154" t="str">
        <f>IF(認定基準達成状況!E109="","",認定基準達成状況!E109)</f>
        <v/>
      </c>
      <c r="D168" s="156"/>
    </row>
    <row r="169" spans="1:4" ht="16.5" customHeight="1" x14ac:dyDescent="0.15">
      <c r="A169" s="153" t="s">
        <v>196</v>
      </c>
      <c r="B169" s="154" t="s">
        <v>506</v>
      </c>
      <c r="C169" s="154" t="str">
        <f>IF(認定基準達成状況!F109="","",認定基準達成状況!F109)</f>
        <v/>
      </c>
      <c r="D169" s="156"/>
    </row>
    <row r="170" spans="1:4" ht="16.5" customHeight="1" x14ac:dyDescent="0.15">
      <c r="A170" s="153" t="s">
        <v>196</v>
      </c>
      <c r="B170" s="154" t="s">
        <v>507</v>
      </c>
      <c r="C170" s="165" t="str">
        <f>IF(認定基準達成状況!D107="","",認定基準達成状況!D107)</f>
        <v/>
      </c>
      <c r="D170" s="156" t="s">
        <v>390</v>
      </c>
    </row>
    <row r="171" spans="1:4" ht="16.5" customHeight="1" x14ac:dyDescent="0.15">
      <c r="A171" s="153" t="s">
        <v>196</v>
      </c>
      <c r="B171" s="154" t="s">
        <v>508</v>
      </c>
      <c r="C171" s="165" t="str">
        <f>IF(認定基準達成状況!G107="","",認定基準達成状況!G107)</f>
        <v/>
      </c>
      <c r="D171" s="156" t="s">
        <v>390</v>
      </c>
    </row>
    <row r="172" spans="1:4" ht="16.5" customHeight="1" x14ac:dyDescent="0.15">
      <c r="A172" s="153" t="s">
        <v>196</v>
      </c>
      <c r="B172" s="154" t="s">
        <v>509</v>
      </c>
      <c r="C172" s="165" t="str">
        <f>IF(認定基準達成状況!H107="","",認定基準達成状況!H107)</f>
        <v/>
      </c>
      <c r="D172" s="156" t="s">
        <v>390</v>
      </c>
    </row>
    <row r="173" spans="1:4" ht="16.5" customHeight="1" x14ac:dyDescent="0.15">
      <c r="A173" s="153" t="s">
        <v>196</v>
      </c>
      <c r="B173" s="154" t="s">
        <v>460</v>
      </c>
      <c r="C173" s="154" t="str">
        <f>IF(認定基準達成状況!J107="","",認定基準達成状況!J107)</f>
        <v/>
      </c>
      <c r="D173" s="156" t="s">
        <v>510</v>
      </c>
    </row>
    <row r="174" spans="1:4" ht="16.5" customHeight="1" x14ac:dyDescent="0.15">
      <c r="A174" s="153" t="s">
        <v>196</v>
      </c>
      <c r="B174" s="154" t="s">
        <v>511</v>
      </c>
      <c r="C174" s="164" t="str">
        <f>IF(認定基準達成状況!B112="","",認定基準達成状況!B112)</f>
        <v/>
      </c>
      <c r="D174" s="156" t="s">
        <v>512</v>
      </c>
    </row>
    <row r="175" spans="1:4" ht="16.5" customHeight="1" x14ac:dyDescent="0.15">
      <c r="A175" s="153" t="s">
        <v>196</v>
      </c>
      <c r="B175" s="154" t="s">
        <v>513</v>
      </c>
      <c r="C175" s="164" t="str">
        <f>IF(認定基準達成状況!F112="","",認定基準達成状況!F112)</f>
        <v/>
      </c>
      <c r="D175" s="156" t="s">
        <v>488</v>
      </c>
    </row>
    <row r="176" spans="1:4" ht="16.5" customHeight="1" x14ac:dyDescent="0.15">
      <c r="A176" s="153" t="s">
        <v>196</v>
      </c>
      <c r="B176" s="154" t="s">
        <v>463</v>
      </c>
      <c r="C176" s="154" t="str">
        <f>IF(認定基準達成状況!H112="","",認定基準達成状況!H112)</f>
        <v/>
      </c>
      <c r="D176" s="156" t="s">
        <v>514</v>
      </c>
    </row>
    <row r="177" spans="1:4" ht="16.5" customHeight="1" x14ac:dyDescent="0.15">
      <c r="A177" s="153" t="s">
        <v>196</v>
      </c>
      <c r="B177" s="154" t="s">
        <v>464</v>
      </c>
      <c r="C177" s="154" t="str">
        <f>判定表!G16</f>
        <v/>
      </c>
      <c r="D177" s="156" t="s">
        <v>465</v>
      </c>
    </row>
    <row r="178" spans="1:4" ht="16.5" customHeight="1" x14ac:dyDescent="0.15">
      <c r="A178" s="153" t="s">
        <v>216</v>
      </c>
      <c r="B178" s="154" t="s">
        <v>515</v>
      </c>
      <c r="C178" s="154" t="str">
        <f>IF(認定基準達成状況!B119="","",認定基準達成状況!B119)</f>
        <v/>
      </c>
      <c r="D178" s="156" t="s">
        <v>483</v>
      </c>
    </row>
    <row r="179" spans="1:4" ht="16.5" customHeight="1" x14ac:dyDescent="0.15">
      <c r="A179" s="153" t="s">
        <v>216</v>
      </c>
      <c r="B179" s="154" t="s">
        <v>516</v>
      </c>
      <c r="C179" s="154" t="str">
        <f>IF(認定基準達成状況!C119="","",認定基準達成状況!C119)</f>
        <v/>
      </c>
      <c r="D179" s="156" t="s">
        <v>483</v>
      </c>
    </row>
    <row r="180" spans="1:4" ht="16.5" customHeight="1" x14ac:dyDescent="0.15">
      <c r="A180" s="153" t="s">
        <v>216</v>
      </c>
      <c r="B180" s="154" t="s">
        <v>517</v>
      </c>
      <c r="C180" s="164" t="str">
        <f>IF(認定基準達成状況!D119="","",認定基準達成状況!D119)</f>
        <v/>
      </c>
      <c r="D180" s="156" t="s">
        <v>390</v>
      </c>
    </row>
    <row r="181" spans="1:4" ht="16.5" customHeight="1" x14ac:dyDescent="0.15">
      <c r="A181" s="153" t="s">
        <v>216</v>
      </c>
      <c r="B181" s="154" t="s">
        <v>518</v>
      </c>
      <c r="C181" s="164" t="str">
        <f>IF(認定基準達成状況!H119="","",認定基準達成状況!H119)</f>
        <v/>
      </c>
      <c r="D181" s="156" t="s">
        <v>488</v>
      </c>
    </row>
    <row r="182" spans="1:4" ht="16.5" customHeight="1" x14ac:dyDescent="0.15">
      <c r="A182" s="153" t="s">
        <v>216</v>
      </c>
      <c r="B182" s="154" t="s">
        <v>457</v>
      </c>
      <c r="C182" s="154" t="str">
        <f>IF(認定基準達成状況!J119="","",認定基準達成状況!J119)</f>
        <v/>
      </c>
      <c r="D182" s="156" t="s">
        <v>514</v>
      </c>
    </row>
    <row r="183" spans="1:4" ht="16.5" customHeight="1" x14ac:dyDescent="0.15">
      <c r="A183" s="153" t="s">
        <v>216</v>
      </c>
      <c r="B183" s="154" t="s">
        <v>519</v>
      </c>
      <c r="C183" s="154" t="str">
        <f>IF(認定基準達成状況!B124="","",認定基準達成状況!B124)</f>
        <v/>
      </c>
      <c r="D183" s="156" t="s">
        <v>520</v>
      </c>
    </row>
    <row r="184" spans="1:4" ht="16.5" customHeight="1" x14ac:dyDescent="0.15">
      <c r="A184" s="153" t="s">
        <v>216</v>
      </c>
      <c r="B184" s="154" t="s">
        <v>521</v>
      </c>
      <c r="C184" s="154" t="str">
        <f>IF(認定基準達成状況!C124="","",認定基準達成状況!C124)</f>
        <v/>
      </c>
      <c r="D184" s="156"/>
    </row>
    <row r="185" spans="1:4" ht="16.5" customHeight="1" x14ac:dyDescent="0.15">
      <c r="A185" s="153" t="s">
        <v>216</v>
      </c>
      <c r="B185" s="154" t="s">
        <v>522</v>
      </c>
      <c r="C185" s="154" t="str">
        <f>IF(認定基準達成状況!B125="","",認定基準達成状況!B125)</f>
        <v/>
      </c>
      <c r="D185" s="156"/>
    </row>
    <row r="186" spans="1:4" ht="16.5" customHeight="1" x14ac:dyDescent="0.15">
      <c r="A186" s="153" t="s">
        <v>216</v>
      </c>
      <c r="B186" s="154" t="s">
        <v>523</v>
      </c>
      <c r="C186" s="154" t="str">
        <f>IF(認定基準達成状況!C125="","",認定基準達成状況!C125)</f>
        <v/>
      </c>
      <c r="D186" s="156"/>
    </row>
    <row r="187" spans="1:4" ht="16.5" customHeight="1" x14ac:dyDescent="0.15">
      <c r="A187" s="153" t="s">
        <v>216</v>
      </c>
      <c r="B187" s="154" t="s">
        <v>524</v>
      </c>
      <c r="C187" s="154" t="str">
        <f>IF(認定基準達成状況!B126="","",認定基準達成状況!B126)</f>
        <v/>
      </c>
      <c r="D187" s="156"/>
    </row>
    <row r="188" spans="1:4" ht="16.5" customHeight="1" x14ac:dyDescent="0.15">
      <c r="A188" s="153" t="s">
        <v>216</v>
      </c>
      <c r="B188" s="154" t="s">
        <v>525</v>
      </c>
      <c r="C188" s="154" t="str">
        <f>IF(認定基準達成状況!C126="","",認定基準達成状況!C126)</f>
        <v/>
      </c>
      <c r="D188" s="156"/>
    </row>
    <row r="189" spans="1:4" ht="16.5" customHeight="1" x14ac:dyDescent="0.15">
      <c r="A189" s="153" t="s">
        <v>216</v>
      </c>
      <c r="B189" s="154" t="s">
        <v>526</v>
      </c>
      <c r="C189" s="154" t="str">
        <f>IF(認定基準達成状況!F124="","",認定基準達成状況!F124)</f>
        <v/>
      </c>
      <c r="D189" s="156"/>
    </row>
    <row r="190" spans="1:4" ht="16.5" customHeight="1" x14ac:dyDescent="0.15">
      <c r="A190" s="153" t="s">
        <v>216</v>
      </c>
      <c r="B190" s="154" t="s">
        <v>527</v>
      </c>
      <c r="C190" s="154" t="str">
        <f>IF(認定基準達成状況!G124="","",認定基準達成状況!G124)</f>
        <v/>
      </c>
      <c r="D190" s="156"/>
    </row>
    <row r="191" spans="1:4" ht="16.5" customHeight="1" x14ac:dyDescent="0.15">
      <c r="A191" s="153" t="s">
        <v>216</v>
      </c>
      <c r="B191" s="154" t="s">
        <v>528</v>
      </c>
      <c r="C191" s="154" t="str">
        <f>IF(認定基準達成状況!F125="","",認定基準達成状況!F125)</f>
        <v/>
      </c>
      <c r="D191" s="156"/>
    </row>
    <row r="192" spans="1:4" ht="16.5" customHeight="1" x14ac:dyDescent="0.15">
      <c r="A192" s="153" t="s">
        <v>216</v>
      </c>
      <c r="B192" s="154" t="s">
        <v>529</v>
      </c>
      <c r="C192" s="154" t="str">
        <f>IF(認定基準達成状況!G125="","",認定基準達成状況!G125)</f>
        <v/>
      </c>
      <c r="D192" s="156"/>
    </row>
    <row r="193" spans="1:4" ht="16.5" customHeight="1" x14ac:dyDescent="0.15">
      <c r="A193" s="153" t="s">
        <v>216</v>
      </c>
      <c r="B193" s="154" t="s">
        <v>530</v>
      </c>
      <c r="C193" s="154" t="str">
        <f>IF(認定基準達成状況!F126="","",認定基準達成状況!F126)</f>
        <v/>
      </c>
      <c r="D193" s="156"/>
    </row>
    <row r="194" spans="1:4" ht="16.5" customHeight="1" x14ac:dyDescent="0.15">
      <c r="A194" s="153" t="s">
        <v>216</v>
      </c>
      <c r="B194" s="154" t="s">
        <v>531</v>
      </c>
      <c r="C194" s="154" t="str">
        <f>IF(認定基準達成状況!G126="","",認定基準達成状況!G126)</f>
        <v/>
      </c>
      <c r="D194" s="156"/>
    </row>
    <row r="195" spans="1:4" ht="16.5" customHeight="1" x14ac:dyDescent="0.15">
      <c r="A195" s="153" t="s">
        <v>216</v>
      </c>
      <c r="B195" s="154" t="s">
        <v>532</v>
      </c>
      <c r="C195" s="165" t="str">
        <f>IF(認定基準達成状況!E124="","",認定基準達成状況!E124)</f>
        <v/>
      </c>
      <c r="D195" s="156" t="s">
        <v>390</v>
      </c>
    </row>
    <row r="196" spans="1:4" ht="16.5" customHeight="1" x14ac:dyDescent="0.15">
      <c r="A196" s="153" t="s">
        <v>216</v>
      </c>
      <c r="B196" s="154" t="s">
        <v>533</v>
      </c>
      <c r="C196" s="165" t="str">
        <f>IF(認定基準達成状況!I124="","",認定基準達成状況!I124)</f>
        <v/>
      </c>
      <c r="D196" s="156" t="s">
        <v>390</v>
      </c>
    </row>
    <row r="197" spans="1:4" ht="16.5" customHeight="1" x14ac:dyDescent="0.15">
      <c r="A197" s="153" t="s">
        <v>216</v>
      </c>
      <c r="B197" s="154" t="s">
        <v>509</v>
      </c>
      <c r="C197" s="165" t="str">
        <f>IF(認定基準達成状況!J124="","",認定基準達成状況!J124)</f>
        <v/>
      </c>
      <c r="D197" s="156" t="s">
        <v>390</v>
      </c>
    </row>
    <row r="198" spans="1:4" ht="16.5" customHeight="1" x14ac:dyDescent="0.15">
      <c r="A198" s="153" t="s">
        <v>216</v>
      </c>
      <c r="B198" s="154" t="s">
        <v>460</v>
      </c>
      <c r="C198" s="154" t="str">
        <f>IF(認定基準達成状況!K124="","",認定基準達成状況!K124)</f>
        <v/>
      </c>
      <c r="D198" s="156" t="s">
        <v>510</v>
      </c>
    </row>
    <row r="199" spans="1:4" ht="16.5" customHeight="1" x14ac:dyDescent="0.15">
      <c r="A199" s="153" t="s">
        <v>216</v>
      </c>
      <c r="B199" s="154" t="s">
        <v>464</v>
      </c>
      <c r="C199" s="154" t="str">
        <f>判定表!G19</f>
        <v/>
      </c>
      <c r="D199" s="156" t="s">
        <v>490</v>
      </c>
    </row>
    <row r="200" spans="1:4" ht="16.5" customHeight="1" x14ac:dyDescent="0.15">
      <c r="A200" s="153" t="s">
        <v>230</v>
      </c>
      <c r="B200" s="154" t="s">
        <v>534</v>
      </c>
      <c r="C200" s="154" t="str">
        <f>IF(認定基準達成状況!I131="","",認定基準達成状況!I131)</f>
        <v/>
      </c>
      <c r="D200" s="156" t="s">
        <v>535</v>
      </c>
    </row>
    <row r="201" spans="1:4" ht="16.5" customHeight="1" x14ac:dyDescent="0.15">
      <c r="A201" s="153" t="s">
        <v>230</v>
      </c>
      <c r="B201" s="154" t="s">
        <v>536</v>
      </c>
      <c r="C201" s="154" t="str">
        <f>IF(認定基準達成状況!I132="","",認定基準達成状況!I132)</f>
        <v/>
      </c>
      <c r="D201" s="156" t="s">
        <v>537</v>
      </c>
    </row>
    <row r="202" spans="1:4" ht="16.5" customHeight="1" x14ac:dyDescent="0.15">
      <c r="A202" s="153" t="s">
        <v>230</v>
      </c>
      <c r="B202" s="154" t="s">
        <v>538</v>
      </c>
      <c r="C202" s="154" t="str">
        <f>IF(認定基準達成状況!I133="","",認定基準達成状況!I133)</f>
        <v/>
      </c>
      <c r="D202" s="156" t="s">
        <v>537</v>
      </c>
    </row>
    <row r="203" spans="1:4" ht="16.5" customHeight="1" x14ac:dyDescent="0.15">
      <c r="A203" s="153" t="s">
        <v>230</v>
      </c>
      <c r="B203" s="154" t="s">
        <v>539</v>
      </c>
      <c r="C203" s="154" t="str">
        <f>IF(認定基準達成状況!I134="","",認定基準達成状況!I134)</f>
        <v/>
      </c>
      <c r="D203" s="156" t="s">
        <v>537</v>
      </c>
    </row>
    <row r="204" spans="1:4" ht="16.5" customHeight="1" x14ac:dyDescent="0.15">
      <c r="A204" s="153" t="s">
        <v>230</v>
      </c>
      <c r="B204" s="154" t="s">
        <v>540</v>
      </c>
      <c r="C204" s="154" t="str">
        <f>IF(認定基準達成状況!I135="","",認定基準達成状況!I135)</f>
        <v/>
      </c>
      <c r="D204" s="156" t="s">
        <v>535</v>
      </c>
    </row>
    <row r="205" spans="1:4" ht="16.5" customHeight="1" x14ac:dyDescent="0.15">
      <c r="A205" s="153" t="s">
        <v>230</v>
      </c>
      <c r="B205" s="154" t="s">
        <v>541</v>
      </c>
      <c r="C205" s="154" t="str">
        <f>IF(認定基準達成状況!I136="","",認定基準達成状況!I136)</f>
        <v/>
      </c>
      <c r="D205" s="156" t="s">
        <v>421</v>
      </c>
    </row>
    <row r="206" spans="1:4" ht="16.5" customHeight="1" x14ac:dyDescent="0.15">
      <c r="A206" s="153" t="s">
        <v>230</v>
      </c>
      <c r="B206" s="154" t="s">
        <v>542</v>
      </c>
      <c r="C206" s="154" t="str">
        <f>IF(認定基準達成状況!I137="","",認定基準達成状況!I137)</f>
        <v/>
      </c>
      <c r="D206" s="156" t="s">
        <v>421</v>
      </c>
    </row>
    <row r="207" spans="1:4" ht="16.5" customHeight="1" x14ac:dyDescent="0.15">
      <c r="A207" s="153" t="s">
        <v>230</v>
      </c>
      <c r="B207" s="154" t="s">
        <v>543</v>
      </c>
      <c r="C207" s="154" t="str">
        <f>IF(認定基準達成状況!I138="","",認定基準達成状況!I138)</f>
        <v/>
      </c>
      <c r="D207" s="156" t="s">
        <v>421</v>
      </c>
    </row>
    <row r="208" spans="1:4" ht="32.25" customHeight="1" x14ac:dyDescent="0.15">
      <c r="A208" s="153" t="s">
        <v>230</v>
      </c>
      <c r="B208" s="154" t="s">
        <v>544</v>
      </c>
      <c r="C208" s="154" t="str">
        <f>IF(認定基準達成状況!I139="","",認定基準達成状況!I139)</f>
        <v/>
      </c>
      <c r="D208" s="156" t="s">
        <v>421</v>
      </c>
    </row>
    <row r="209" spans="1:4" ht="32.25" customHeight="1" x14ac:dyDescent="0.15">
      <c r="A209" s="153" t="s">
        <v>230</v>
      </c>
      <c r="B209" s="154" t="s">
        <v>545</v>
      </c>
      <c r="C209" s="154" t="str">
        <f>IF(認定基準達成状況!I140="","",認定基準達成状況!I140)</f>
        <v/>
      </c>
      <c r="D209" s="156" t="s">
        <v>421</v>
      </c>
    </row>
    <row r="210" spans="1:4" ht="32.25" customHeight="1" x14ac:dyDescent="0.15">
      <c r="A210" s="153" t="s">
        <v>230</v>
      </c>
      <c r="B210" s="154" t="s">
        <v>546</v>
      </c>
      <c r="C210" s="154" t="str">
        <f>IF(認定基準達成状況!I141="","",認定基準達成状況!I141)</f>
        <v/>
      </c>
      <c r="D210" s="156" t="s">
        <v>421</v>
      </c>
    </row>
    <row r="211" spans="1:4" ht="32.25" customHeight="1" x14ac:dyDescent="0.15">
      <c r="A211" s="153" t="s">
        <v>230</v>
      </c>
      <c r="B211" s="154" t="s">
        <v>547</v>
      </c>
      <c r="C211" s="154" t="str">
        <f>IF(TRIM(SUBSTITUTE(認定基準達成状況!C142,"＜その他の支援制度の内容＞",""))="","",TRIM(SUBSTITUTE(認定基準達成状況!C142,"＜その他の支援制度の内容＞","")))</f>
        <v/>
      </c>
      <c r="D211" s="156" t="s">
        <v>427</v>
      </c>
    </row>
    <row r="212" spans="1:4" x14ac:dyDescent="0.15">
      <c r="A212" s="153" t="s">
        <v>230</v>
      </c>
      <c r="B212" s="154" t="s">
        <v>548</v>
      </c>
      <c r="C212" s="154" t="str">
        <f>IF(認定基準達成状況!I143="","",認定基準達成状況!I143)</f>
        <v/>
      </c>
      <c r="D212" s="156" t="s">
        <v>421</v>
      </c>
    </row>
    <row r="213" spans="1:4" x14ac:dyDescent="0.15">
      <c r="A213" s="153" t="s">
        <v>230</v>
      </c>
      <c r="B213" s="154" t="s">
        <v>288</v>
      </c>
      <c r="C213" s="154" t="str">
        <f>判定表!E21</f>
        <v/>
      </c>
      <c r="D213" s="156" t="s">
        <v>414</v>
      </c>
    </row>
    <row r="214" spans="1:4" x14ac:dyDescent="0.15">
      <c r="A214" s="153" t="s">
        <v>230</v>
      </c>
      <c r="B214" s="154" t="s">
        <v>394</v>
      </c>
      <c r="C214" s="154" t="str">
        <f>IF(認定基準達成状況!K131="","",認定基準達成状況!K131)</f>
        <v/>
      </c>
      <c r="D214" s="156" t="s">
        <v>549</v>
      </c>
    </row>
    <row r="215" spans="1:4" x14ac:dyDescent="0.15">
      <c r="A215" s="153" t="s">
        <v>550</v>
      </c>
      <c r="B215" s="154" t="s">
        <v>250</v>
      </c>
      <c r="C215" s="154" t="str">
        <f>IF(認定基準達成状況!G151="","",認定基準達成状況!G151)</f>
        <v/>
      </c>
      <c r="D215" s="156" t="s">
        <v>370</v>
      </c>
    </row>
    <row r="216" spans="1:4" x14ac:dyDescent="0.15">
      <c r="A216" s="153" t="s">
        <v>550</v>
      </c>
      <c r="B216" s="154" t="s">
        <v>394</v>
      </c>
      <c r="C216" s="154" t="str">
        <f>IF(認定基準達成状況!K151="","",認定基準達成状況!K151)</f>
        <v/>
      </c>
      <c r="D216" s="156" t="s">
        <v>551</v>
      </c>
    </row>
    <row r="217" spans="1:4" x14ac:dyDescent="0.15">
      <c r="A217" s="153" t="s">
        <v>552</v>
      </c>
      <c r="B217" s="154" t="s">
        <v>250</v>
      </c>
      <c r="C217" s="154" t="str">
        <f>IF(認定基準達成状況!G156="","",認定基準達成状況!G156)</f>
        <v/>
      </c>
      <c r="D217" s="156" t="s">
        <v>370</v>
      </c>
    </row>
    <row r="218" spans="1:4" x14ac:dyDescent="0.15">
      <c r="A218" s="153" t="s">
        <v>552</v>
      </c>
      <c r="B218" s="154" t="s">
        <v>394</v>
      </c>
      <c r="C218" s="154" t="str">
        <f>IF(認定基準達成状況!K156="","",認定基準達成状況!K156)</f>
        <v/>
      </c>
      <c r="D218" s="156" t="s">
        <v>551</v>
      </c>
    </row>
  </sheetData>
  <sheetProtection sheet="1"/>
  <phoneticPr fontId="1"/>
  <printOptions horizontalCentered="1"/>
  <pageMargins left="0.5" right="0.5" top="0.5" bottom="0.5" header="0.3" footer="0.3"/>
  <pageSetup paperSize="9" scale="6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95959"/>
    <pageSetUpPr fitToPage="1"/>
  </sheetPr>
  <dimension ref="A1:D30"/>
  <sheetViews>
    <sheetView view="pageBreakPreview" zoomScale="60" zoomScaleNormal="100" workbookViewId="0">
      <selection activeCell="B2" sqref="B2"/>
    </sheetView>
  </sheetViews>
  <sheetFormatPr defaultColWidth="9" defaultRowHeight="13.5" x14ac:dyDescent="0.15"/>
  <cols>
    <col min="1" max="1" width="2.625" style="13" customWidth="1"/>
    <col min="2" max="2" width="41.25" style="13" customWidth="1"/>
    <col min="3" max="3" width="13.375" style="13" customWidth="1"/>
    <col min="4" max="4" width="5.25" style="13" customWidth="1"/>
    <col min="5" max="6" width="9" style="13" customWidth="1"/>
    <col min="7" max="16384" width="9" style="13"/>
  </cols>
  <sheetData>
    <row r="1" spans="1:4" x14ac:dyDescent="0.15">
      <c r="A1" s="12" t="s">
        <v>553</v>
      </c>
      <c r="B1" s="43"/>
      <c r="C1" s="43"/>
      <c r="D1" s="43"/>
    </row>
    <row r="2" spans="1:4" x14ac:dyDescent="0.15">
      <c r="A2" s="43"/>
      <c r="B2" s="43"/>
      <c r="C2" s="43"/>
      <c r="D2" s="43"/>
    </row>
    <row r="3" spans="1:4" x14ac:dyDescent="0.15">
      <c r="A3" s="43"/>
      <c r="B3" s="13" t="s">
        <v>554</v>
      </c>
      <c r="C3" s="43"/>
      <c r="D3" s="43"/>
    </row>
    <row r="4" spans="1:4" x14ac:dyDescent="0.15">
      <c r="A4" s="43"/>
      <c r="B4" s="13" t="s">
        <v>555</v>
      </c>
      <c r="C4" s="43"/>
      <c r="D4" s="43"/>
    </row>
    <row r="5" spans="1:4" x14ac:dyDescent="0.15">
      <c r="A5" s="43"/>
      <c r="B5" s="13" t="s">
        <v>556</v>
      </c>
      <c r="C5" s="43"/>
      <c r="D5" s="43"/>
    </row>
    <row r="6" spans="1:4" x14ac:dyDescent="0.15">
      <c r="A6" s="43"/>
      <c r="B6" s="43"/>
      <c r="C6" s="43"/>
      <c r="D6" s="43"/>
    </row>
    <row r="7" spans="1:4" ht="20.100000000000001" customHeight="1" x14ac:dyDescent="0.15">
      <c r="A7" s="43"/>
      <c r="B7" s="13" t="s">
        <v>557</v>
      </c>
      <c r="C7" s="43"/>
      <c r="D7" s="43"/>
    </row>
    <row r="8" spans="1:4" ht="20.100000000000001" customHeight="1" x14ac:dyDescent="0.15">
      <c r="A8" s="43"/>
      <c r="B8" s="25" t="s">
        <v>558</v>
      </c>
      <c r="C8" s="363" t="s">
        <v>559</v>
      </c>
      <c r="D8" s="364"/>
    </row>
    <row r="9" spans="1:4" ht="20.100000000000001" customHeight="1" x14ac:dyDescent="0.15">
      <c r="A9" s="43"/>
      <c r="B9" s="23" t="s">
        <v>560</v>
      </c>
      <c r="C9" s="163">
        <v>27.3</v>
      </c>
      <c r="D9" s="24" t="s">
        <v>100</v>
      </c>
    </row>
    <row r="10" spans="1:4" ht="20.100000000000001" customHeight="1" x14ac:dyDescent="0.15">
      <c r="A10" s="43"/>
      <c r="B10" s="23" t="s">
        <v>561</v>
      </c>
      <c r="C10" s="163">
        <f>C9</f>
        <v>27.3</v>
      </c>
      <c r="D10" s="24" t="s">
        <v>100</v>
      </c>
    </row>
    <row r="11" spans="1:4" ht="20.100000000000001" customHeight="1" x14ac:dyDescent="0.15">
      <c r="A11" s="43"/>
      <c r="B11" s="23" t="s">
        <v>562</v>
      </c>
      <c r="C11" s="163">
        <f>C9</f>
        <v>27.3</v>
      </c>
      <c r="D11" s="24" t="s">
        <v>100</v>
      </c>
    </row>
    <row r="12" spans="1:4" ht="20.100000000000001" customHeight="1" x14ac:dyDescent="0.15">
      <c r="A12" s="43"/>
      <c r="B12" s="23" t="s">
        <v>563</v>
      </c>
      <c r="C12" s="158">
        <v>14.5</v>
      </c>
      <c r="D12" s="24" t="s">
        <v>100</v>
      </c>
    </row>
    <row r="13" spans="1:4" ht="20.100000000000001" customHeight="1" x14ac:dyDescent="0.15">
      <c r="A13" s="43"/>
      <c r="B13" s="23" t="s">
        <v>564</v>
      </c>
      <c r="C13" s="158">
        <v>15.1</v>
      </c>
      <c r="D13" s="24" t="s">
        <v>100</v>
      </c>
    </row>
    <row r="14" spans="1:4" ht="20.100000000000001" customHeight="1" x14ac:dyDescent="0.15">
      <c r="A14" s="43"/>
      <c r="B14" s="28" t="s">
        <v>565</v>
      </c>
      <c r="C14" s="163">
        <v>21.6</v>
      </c>
      <c r="D14" s="24" t="s">
        <v>100</v>
      </c>
    </row>
    <row r="15" spans="1:4" ht="20.100000000000001" customHeight="1" x14ac:dyDescent="0.15">
      <c r="A15" s="43"/>
      <c r="B15" s="23" t="s">
        <v>566</v>
      </c>
      <c r="C15" s="158">
        <v>12.3</v>
      </c>
      <c r="D15" s="24" t="s">
        <v>100</v>
      </c>
    </row>
    <row r="16" spans="1:4" ht="20.100000000000001" customHeight="1" x14ac:dyDescent="0.15">
      <c r="A16" s="43"/>
      <c r="B16" s="23" t="s">
        <v>567</v>
      </c>
      <c r="C16" s="158">
        <v>28</v>
      </c>
      <c r="D16" s="24" t="s">
        <v>100</v>
      </c>
    </row>
    <row r="17" spans="1:4" ht="20.100000000000001" customHeight="1" x14ac:dyDescent="0.15">
      <c r="A17" s="43"/>
      <c r="B17" s="23" t="s">
        <v>568</v>
      </c>
      <c r="C17" s="158">
        <v>13.1</v>
      </c>
      <c r="D17" s="24" t="s">
        <v>100</v>
      </c>
    </row>
    <row r="18" spans="1:4" ht="20.100000000000001" customHeight="1" x14ac:dyDescent="0.15">
      <c r="A18" s="43"/>
      <c r="B18" s="23" t="s">
        <v>569</v>
      </c>
      <c r="C18" s="158">
        <v>33.6</v>
      </c>
      <c r="D18" s="24" t="s">
        <v>100</v>
      </c>
    </row>
    <row r="19" spans="1:4" ht="20.100000000000001" customHeight="1" x14ac:dyDescent="0.15">
      <c r="A19" s="43"/>
      <c r="B19" s="23" t="s">
        <v>570</v>
      </c>
      <c r="C19" s="158">
        <v>43.6</v>
      </c>
      <c r="D19" s="24" t="s">
        <v>100</v>
      </c>
    </row>
    <row r="20" spans="1:4" ht="20.100000000000001" customHeight="1" x14ac:dyDescent="0.15">
      <c r="A20" s="43"/>
      <c r="B20" s="23" t="s">
        <v>571</v>
      </c>
      <c r="C20" s="158">
        <v>33.299999999999997</v>
      </c>
      <c r="D20" s="24" t="s">
        <v>100</v>
      </c>
    </row>
    <row r="21" spans="1:4" ht="20.100000000000001" customHeight="1" x14ac:dyDescent="0.15">
      <c r="A21" s="43"/>
      <c r="B21" s="23" t="s">
        <v>572</v>
      </c>
      <c r="C21" s="158">
        <v>28.4</v>
      </c>
      <c r="D21" s="24" t="s">
        <v>100</v>
      </c>
    </row>
    <row r="22" spans="1:4" ht="20.100000000000001" customHeight="1" x14ac:dyDescent="0.15">
      <c r="A22" s="43"/>
      <c r="B22" s="23" t="s">
        <v>573</v>
      </c>
      <c r="C22" s="158">
        <v>40.299999999999997</v>
      </c>
      <c r="D22" s="24" t="s">
        <v>100</v>
      </c>
    </row>
    <row r="23" spans="1:4" ht="20.100000000000001" customHeight="1" x14ac:dyDescent="0.15">
      <c r="A23" s="43"/>
      <c r="B23" s="23" t="s">
        <v>574</v>
      </c>
      <c r="C23" s="158">
        <v>48.4</v>
      </c>
      <c r="D23" s="24" t="s">
        <v>100</v>
      </c>
    </row>
    <row r="24" spans="1:4" ht="20.100000000000001" customHeight="1" x14ac:dyDescent="0.15">
      <c r="A24" s="43"/>
      <c r="B24" s="23" t="s">
        <v>575</v>
      </c>
      <c r="C24" s="158">
        <v>38.9</v>
      </c>
      <c r="D24" s="24" t="s">
        <v>100</v>
      </c>
    </row>
    <row r="25" spans="1:4" ht="20.100000000000001" customHeight="1" x14ac:dyDescent="0.15">
      <c r="A25" s="43"/>
      <c r="B25" s="23" t="s">
        <v>576</v>
      </c>
      <c r="C25" s="158">
        <v>68.5</v>
      </c>
      <c r="D25" s="24" t="s">
        <v>100</v>
      </c>
    </row>
    <row r="26" spans="1:4" ht="20.100000000000001" customHeight="1" x14ac:dyDescent="0.15">
      <c r="A26" s="43"/>
      <c r="B26" s="23" t="s">
        <v>577</v>
      </c>
      <c r="C26" s="158">
        <v>24.7</v>
      </c>
      <c r="D26" s="24" t="s">
        <v>100</v>
      </c>
    </row>
    <row r="27" spans="1:4" ht="20.100000000000001" customHeight="1" x14ac:dyDescent="0.15">
      <c r="A27" s="43"/>
      <c r="B27" s="23" t="s">
        <v>578</v>
      </c>
      <c r="C27" s="158">
        <v>26.2</v>
      </c>
      <c r="D27" s="24" t="s">
        <v>100</v>
      </c>
    </row>
    <row r="28" spans="1:4" ht="20.100000000000001" customHeight="1" x14ac:dyDescent="0.15">
      <c r="A28" s="43"/>
      <c r="B28" s="23" t="s">
        <v>579</v>
      </c>
      <c r="C28" s="163">
        <f>C9</f>
        <v>27.3</v>
      </c>
      <c r="D28" s="24" t="s">
        <v>100</v>
      </c>
    </row>
    <row r="29" spans="1:4" ht="20.100000000000001" customHeight="1" x14ac:dyDescent="0.15">
      <c r="A29" s="43"/>
      <c r="B29" s="23" t="s">
        <v>580</v>
      </c>
      <c r="C29" s="163">
        <f>C9</f>
        <v>27.3</v>
      </c>
      <c r="D29" s="24" t="s">
        <v>100</v>
      </c>
    </row>
    <row r="30" spans="1:4" ht="20.100000000000001" customHeight="1" x14ac:dyDescent="0.15">
      <c r="A30" s="43"/>
      <c r="B30" s="13" t="s">
        <v>581</v>
      </c>
      <c r="C30" s="43"/>
      <c r="D30" s="43"/>
    </row>
  </sheetData>
  <sheetProtection sheet="1" objects="1" scenarios="1"/>
  <mergeCells count="1">
    <mergeCell ref="C8:D8"/>
  </mergeCells>
  <phoneticPr fontId="1"/>
  <printOptions horizontalCentered="1"/>
  <pageMargins left="0.51181102362204722" right="0.51181102362204722" top="0.51181102362204722" bottom="0.51181102362204722" header="0.31496062992125978" footer="0.31496062992125978"/>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95959"/>
    <pageSetUpPr fitToPage="1"/>
  </sheetPr>
  <dimension ref="A1:D51"/>
  <sheetViews>
    <sheetView view="pageBreakPreview" zoomScale="60" zoomScaleNormal="100" workbookViewId="0">
      <selection activeCell="B2" sqref="B2"/>
    </sheetView>
  </sheetViews>
  <sheetFormatPr defaultColWidth="9" defaultRowHeight="13.5" x14ac:dyDescent="0.15"/>
  <cols>
    <col min="1" max="1" width="2.625" style="13" customWidth="1"/>
    <col min="2" max="2" width="41.25" style="13" customWidth="1"/>
    <col min="3" max="3" width="13.375" style="13" customWidth="1"/>
    <col min="4" max="4" width="5.25" style="13" customWidth="1"/>
    <col min="5" max="6" width="9" style="13" customWidth="1"/>
    <col min="7" max="16384" width="9" style="13"/>
  </cols>
  <sheetData>
    <row r="1" spans="1:4" x14ac:dyDescent="0.15">
      <c r="A1" s="12" t="s">
        <v>582</v>
      </c>
      <c r="B1" s="43"/>
      <c r="C1" s="43"/>
      <c r="D1" s="43"/>
    </row>
    <row r="2" spans="1:4" x14ac:dyDescent="0.15">
      <c r="A2" s="43"/>
      <c r="B2" s="43"/>
      <c r="C2" s="43"/>
      <c r="D2" s="43"/>
    </row>
    <row r="3" spans="1:4" x14ac:dyDescent="0.15">
      <c r="A3" s="43"/>
      <c r="B3" s="13" t="s">
        <v>554</v>
      </c>
      <c r="C3" s="43"/>
      <c r="D3" s="43"/>
    </row>
    <row r="4" spans="1:4" x14ac:dyDescent="0.15">
      <c r="A4" s="43"/>
      <c r="B4" s="13" t="s">
        <v>555</v>
      </c>
      <c r="C4" s="43"/>
      <c r="D4" s="43"/>
    </row>
    <row r="5" spans="1:4" x14ac:dyDescent="0.15">
      <c r="A5" s="43"/>
      <c r="B5" s="13" t="s">
        <v>583</v>
      </c>
      <c r="C5" s="43"/>
      <c r="D5" s="43"/>
    </row>
    <row r="6" spans="1:4" x14ac:dyDescent="0.15">
      <c r="A6" s="43"/>
      <c r="B6" s="43"/>
      <c r="C6" s="43"/>
      <c r="D6" s="43"/>
    </row>
    <row r="7" spans="1:4" ht="20.100000000000001" customHeight="1" x14ac:dyDescent="0.15">
      <c r="A7" s="43"/>
      <c r="B7" s="159" t="s">
        <v>557</v>
      </c>
      <c r="C7" s="43"/>
      <c r="D7" s="43"/>
    </row>
    <row r="8" spans="1:4" ht="20.100000000000001" customHeight="1" x14ac:dyDescent="0.15">
      <c r="A8" s="43"/>
      <c r="B8" s="25" t="s">
        <v>558</v>
      </c>
      <c r="C8" s="363" t="s">
        <v>559</v>
      </c>
      <c r="D8" s="364"/>
    </row>
    <row r="9" spans="1:4" ht="20.100000000000001" customHeight="1" x14ac:dyDescent="0.15">
      <c r="A9" s="43"/>
      <c r="B9" s="23" t="s">
        <v>560</v>
      </c>
      <c r="C9" s="158">
        <v>10.1</v>
      </c>
      <c r="D9" s="24" t="s">
        <v>278</v>
      </c>
    </row>
    <row r="10" spans="1:4" ht="20.100000000000001" customHeight="1" x14ac:dyDescent="0.15">
      <c r="A10" s="43"/>
      <c r="B10" s="23" t="s">
        <v>561</v>
      </c>
      <c r="C10" s="158">
        <f>C9</f>
        <v>10.1</v>
      </c>
      <c r="D10" s="24" t="s">
        <v>278</v>
      </c>
    </row>
    <row r="11" spans="1:4" ht="20.100000000000001" customHeight="1" x14ac:dyDescent="0.15">
      <c r="A11" s="43"/>
      <c r="B11" s="23" t="s">
        <v>562</v>
      </c>
      <c r="C11" s="158">
        <f>C9</f>
        <v>10.1</v>
      </c>
      <c r="D11" s="24" t="s">
        <v>278</v>
      </c>
    </row>
    <row r="12" spans="1:4" ht="20.100000000000001" customHeight="1" x14ac:dyDescent="0.15">
      <c r="A12" s="43"/>
      <c r="B12" s="23" t="s">
        <v>563</v>
      </c>
      <c r="C12" s="158">
        <v>12.2</v>
      </c>
      <c r="D12" s="24" t="s">
        <v>278</v>
      </c>
    </row>
    <row r="13" spans="1:4" ht="20.100000000000001" customHeight="1" x14ac:dyDescent="0.15">
      <c r="A13" s="43"/>
      <c r="B13" s="23" t="s">
        <v>564</v>
      </c>
      <c r="C13" s="163">
        <v>10.8</v>
      </c>
      <c r="D13" s="24" t="s">
        <v>278</v>
      </c>
    </row>
    <row r="14" spans="1:4" ht="20.100000000000001" customHeight="1" x14ac:dyDescent="0.15">
      <c r="A14" s="43"/>
      <c r="B14" s="28" t="s">
        <v>584</v>
      </c>
      <c r="C14" s="163">
        <v>10.5</v>
      </c>
      <c r="D14" s="24" t="s">
        <v>278</v>
      </c>
    </row>
    <row r="15" spans="1:4" ht="20.100000000000001" customHeight="1" x14ac:dyDescent="0.15">
      <c r="A15" s="43"/>
      <c r="B15" s="28" t="s">
        <v>585</v>
      </c>
      <c r="C15" s="163">
        <f>C14</f>
        <v>10.5</v>
      </c>
      <c r="D15" s="24" t="s">
        <v>278</v>
      </c>
    </row>
    <row r="16" spans="1:4" ht="20.100000000000001" customHeight="1" x14ac:dyDescent="0.15">
      <c r="A16" s="43"/>
      <c r="B16" s="23" t="s">
        <v>586</v>
      </c>
      <c r="C16" s="158">
        <v>13.8</v>
      </c>
      <c r="D16" s="24" t="s">
        <v>278</v>
      </c>
    </row>
    <row r="17" spans="1:4" ht="20.100000000000001" customHeight="1" x14ac:dyDescent="0.15">
      <c r="A17" s="43"/>
      <c r="B17" s="28" t="s">
        <v>587</v>
      </c>
      <c r="C17" s="158">
        <v>12.2</v>
      </c>
      <c r="D17" s="24" t="s">
        <v>278</v>
      </c>
    </row>
    <row r="18" spans="1:4" ht="20.100000000000001" customHeight="1" x14ac:dyDescent="0.15">
      <c r="A18" s="43"/>
      <c r="B18" s="28" t="s">
        <v>588</v>
      </c>
      <c r="C18" s="158">
        <f>C17</f>
        <v>12.2</v>
      </c>
      <c r="D18" s="24" t="s">
        <v>278</v>
      </c>
    </row>
    <row r="19" spans="1:4" ht="20.100000000000001" customHeight="1" x14ac:dyDescent="0.15">
      <c r="A19" s="43"/>
      <c r="B19" s="28" t="s">
        <v>589</v>
      </c>
      <c r="C19" s="158">
        <v>12.2</v>
      </c>
      <c r="D19" s="24" t="s">
        <v>278</v>
      </c>
    </row>
    <row r="20" spans="1:4" ht="20.100000000000001" customHeight="1" x14ac:dyDescent="0.15">
      <c r="A20" s="43"/>
      <c r="B20" s="28" t="s">
        <v>590</v>
      </c>
      <c r="C20" s="158">
        <f>C19</f>
        <v>12.2</v>
      </c>
      <c r="D20" s="24" t="s">
        <v>278</v>
      </c>
    </row>
    <row r="21" spans="1:4" ht="20.100000000000001" customHeight="1" x14ac:dyDescent="0.15">
      <c r="A21" s="43"/>
      <c r="B21" s="23" t="s">
        <v>591</v>
      </c>
      <c r="C21" s="158">
        <v>12.8</v>
      </c>
      <c r="D21" s="24" t="s">
        <v>278</v>
      </c>
    </row>
    <row r="22" spans="1:4" ht="20.100000000000001" customHeight="1" x14ac:dyDescent="0.15">
      <c r="A22" s="43"/>
      <c r="B22" s="23" t="s">
        <v>592</v>
      </c>
      <c r="C22" s="158">
        <v>12.7</v>
      </c>
      <c r="D22" s="24" t="s">
        <v>278</v>
      </c>
    </row>
    <row r="23" spans="1:4" ht="20.100000000000001" customHeight="1" x14ac:dyDescent="0.15">
      <c r="A23" s="43"/>
      <c r="B23" s="28" t="s">
        <v>593</v>
      </c>
      <c r="C23" s="158">
        <v>12.5</v>
      </c>
      <c r="D23" s="24" t="s">
        <v>278</v>
      </c>
    </row>
    <row r="24" spans="1:4" ht="20.100000000000001" customHeight="1" x14ac:dyDescent="0.15">
      <c r="A24" s="43"/>
      <c r="B24" s="28" t="s">
        <v>594</v>
      </c>
      <c r="C24" s="158">
        <f>C23</f>
        <v>12.5</v>
      </c>
      <c r="D24" s="24" t="s">
        <v>278</v>
      </c>
    </row>
    <row r="25" spans="1:4" ht="20.100000000000001" customHeight="1" x14ac:dyDescent="0.15">
      <c r="A25" s="43"/>
      <c r="B25" s="28" t="s">
        <v>595</v>
      </c>
      <c r="C25" s="163">
        <v>12.6</v>
      </c>
      <c r="D25" s="24" t="s">
        <v>278</v>
      </c>
    </row>
    <row r="26" spans="1:4" ht="20.100000000000001" customHeight="1" x14ac:dyDescent="0.15">
      <c r="A26" s="43"/>
      <c r="B26" s="28" t="s">
        <v>596</v>
      </c>
      <c r="C26" s="163">
        <f>C25</f>
        <v>12.6</v>
      </c>
      <c r="D26" s="24" t="s">
        <v>278</v>
      </c>
    </row>
    <row r="27" spans="1:4" ht="20.100000000000001" customHeight="1" x14ac:dyDescent="0.15">
      <c r="A27" s="43"/>
      <c r="B27" s="28" t="s">
        <v>597</v>
      </c>
      <c r="C27" s="163">
        <f>C26</f>
        <v>12.6</v>
      </c>
      <c r="D27" s="24" t="s">
        <v>278</v>
      </c>
    </row>
    <row r="28" spans="1:4" ht="20.100000000000001" customHeight="1" x14ac:dyDescent="0.15">
      <c r="A28" s="43"/>
      <c r="B28" s="28" t="s">
        <v>598</v>
      </c>
      <c r="C28" s="158">
        <v>13.2</v>
      </c>
      <c r="D28" s="24" t="s">
        <v>278</v>
      </c>
    </row>
    <row r="29" spans="1:4" ht="20.100000000000001" customHeight="1" x14ac:dyDescent="0.15">
      <c r="A29" s="43"/>
      <c r="B29" s="28" t="s">
        <v>599</v>
      </c>
      <c r="C29" s="158">
        <f>C28</f>
        <v>13.2</v>
      </c>
      <c r="D29" s="24" t="s">
        <v>278</v>
      </c>
    </row>
    <row r="30" spans="1:4" ht="20.100000000000001" customHeight="1" x14ac:dyDescent="0.15">
      <c r="A30" s="43"/>
      <c r="B30" s="28" t="s">
        <v>600</v>
      </c>
      <c r="C30" s="158">
        <f>C28</f>
        <v>13.2</v>
      </c>
      <c r="D30" s="24" t="s">
        <v>278</v>
      </c>
    </row>
    <row r="31" spans="1:4" ht="20.100000000000001" customHeight="1" x14ac:dyDescent="0.15">
      <c r="A31" s="43"/>
      <c r="B31" s="28" t="s">
        <v>601</v>
      </c>
      <c r="C31" s="163">
        <v>15.5</v>
      </c>
      <c r="D31" s="24" t="s">
        <v>278</v>
      </c>
    </row>
    <row r="32" spans="1:4" ht="20.100000000000001" customHeight="1" x14ac:dyDescent="0.15">
      <c r="A32" s="43"/>
      <c r="B32" s="28" t="s">
        <v>602</v>
      </c>
      <c r="C32" s="163">
        <f>C31</f>
        <v>15.5</v>
      </c>
      <c r="D32" s="24" t="s">
        <v>278</v>
      </c>
    </row>
    <row r="33" spans="1:4" ht="20.100000000000001" customHeight="1" x14ac:dyDescent="0.15">
      <c r="A33" s="43"/>
      <c r="B33" s="28" t="s">
        <v>603</v>
      </c>
      <c r="C33" s="163">
        <f>C32</f>
        <v>15.5</v>
      </c>
      <c r="D33" s="24" t="s">
        <v>278</v>
      </c>
    </row>
    <row r="34" spans="1:4" ht="20.100000000000001" customHeight="1" x14ac:dyDescent="0.15">
      <c r="A34" s="43"/>
      <c r="B34" s="28" t="s">
        <v>604</v>
      </c>
      <c r="C34" s="158">
        <v>12.7</v>
      </c>
      <c r="D34" s="24" t="s">
        <v>278</v>
      </c>
    </row>
    <row r="35" spans="1:4" ht="20.100000000000001" customHeight="1" x14ac:dyDescent="0.15">
      <c r="A35" s="43"/>
      <c r="B35" s="28" t="s">
        <v>605</v>
      </c>
      <c r="C35" s="158">
        <v>11.7</v>
      </c>
      <c r="D35" s="24" t="s">
        <v>278</v>
      </c>
    </row>
    <row r="36" spans="1:4" ht="20.100000000000001" customHeight="1" x14ac:dyDescent="0.15">
      <c r="A36" s="43"/>
      <c r="B36" s="23" t="s">
        <v>566</v>
      </c>
      <c r="C36" s="158">
        <v>15.1</v>
      </c>
      <c r="D36" s="24" t="s">
        <v>278</v>
      </c>
    </row>
    <row r="37" spans="1:4" ht="20.100000000000001" customHeight="1" x14ac:dyDescent="0.15">
      <c r="A37" s="43"/>
      <c r="B37" s="23" t="s">
        <v>567</v>
      </c>
      <c r="C37" s="158">
        <v>9.3000000000000007</v>
      </c>
      <c r="D37" s="24" t="s">
        <v>278</v>
      </c>
    </row>
    <row r="38" spans="1:4" ht="20.100000000000001" customHeight="1" x14ac:dyDescent="0.15">
      <c r="A38" s="43"/>
      <c r="B38" s="23" t="s">
        <v>568</v>
      </c>
      <c r="C38" s="158">
        <v>10.5</v>
      </c>
      <c r="D38" s="24" t="s">
        <v>278</v>
      </c>
    </row>
    <row r="39" spans="1:4" ht="20.100000000000001" customHeight="1" x14ac:dyDescent="0.15">
      <c r="A39" s="43"/>
      <c r="B39" s="23" t="s">
        <v>569</v>
      </c>
      <c r="C39" s="158">
        <v>10.8</v>
      </c>
      <c r="D39" s="24" t="s">
        <v>278</v>
      </c>
    </row>
    <row r="40" spans="1:4" ht="20.100000000000001" customHeight="1" x14ac:dyDescent="0.15">
      <c r="A40" s="43"/>
      <c r="B40" s="23" t="s">
        <v>570</v>
      </c>
      <c r="C40" s="158">
        <v>12.7</v>
      </c>
      <c r="D40" s="24" t="s">
        <v>278</v>
      </c>
    </row>
    <row r="41" spans="1:4" ht="20.100000000000001" customHeight="1" x14ac:dyDescent="0.15">
      <c r="A41" s="43"/>
      <c r="B41" s="23" t="s">
        <v>571</v>
      </c>
      <c r="C41" s="158">
        <v>8.9</v>
      </c>
      <c r="D41" s="24" t="s">
        <v>278</v>
      </c>
    </row>
    <row r="42" spans="1:4" ht="20.100000000000001" customHeight="1" x14ac:dyDescent="0.15">
      <c r="A42" s="43"/>
      <c r="B42" s="23" t="s">
        <v>572</v>
      </c>
      <c r="C42" s="163">
        <v>9.4</v>
      </c>
      <c r="D42" s="24" t="s">
        <v>278</v>
      </c>
    </row>
    <row r="43" spans="1:4" ht="20.100000000000001" customHeight="1" x14ac:dyDescent="0.15">
      <c r="A43" s="43"/>
      <c r="B43" s="23" t="s">
        <v>573</v>
      </c>
      <c r="C43" s="163">
        <v>8.5</v>
      </c>
      <c r="D43" s="24" t="s">
        <v>278</v>
      </c>
    </row>
    <row r="44" spans="1:4" ht="20.100000000000001" customHeight="1" x14ac:dyDescent="0.15">
      <c r="A44" s="43"/>
      <c r="B44" s="23" t="s">
        <v>574</v>
      </c>
      <c r="C44" s="158">
        <v>9.3000000000000007</v>
      </c>
      <c r="D44" s="24" t="s">
        <v>278</v>
      </c>
    </row>
    <row r="45" spans="1:4" ht="20.100000000000001" customHeight="1" x14ac:dyDescent="0.15">
      <c r="A45" s="43"/>
      <c r="B45" s="23" t="s">
        <v>575</v>
      </c>
      <c r="C45" s="158">
        <v>10.4</v>
      </c>
      <c r="D45" s="24" t="s">
        <v>278</v>
      </c>
    </row>
    <row r="46" spans="1:4" ht="20.100000000000001" customHeight="1" x14ac:dyDescent="0.15">
      <c r="A46" s="43"/>
      <c r="B46" s="23" t="s">
        <v>576</v>
      </c>
      <c r="C46" s="158">
        <v>9.4</v>
      </c>
      <c r="D46" s="24" t="s">
        <v>278</v>
      </c>
    </row>
    <row r="47" spans="1:4" ht="20.100000000000001" customHeight="1" x14ac:dyDescent="0.15">
      <c r="A47" s="43"/>
      <c r="B47" s="23" t="s">
        <v>577</v>
      </c>
      <c r="C47" s="158">
        <v>13.8</v>
      </c>
      <c r="D47" s="24" t="s">
        <v>278</v>
      </c>
    </row>
    <row r="48" spans="1:4" ht="20.100000000000001" customHeight="1" x14ac:dyDescent="0.15">
      <c r="A48" s="43"/>
      <c r="B48" s="23" t="s">
        <v>578</v>
      </c>
      <c r="C48" s="163">
        <v>7.3</v>
      </c>
      <c r="D48" s="24" t="s">
        <v>278</v>
      </c>
    </row>
    <row r="49" spans="1:4" ht="20.100000000000001" customHeight="1" x14ac:dyDescent="0.15">
      <c r="A49" s="43"/>
      <c r="B49" s="23" t="s">
        <v>579</v>
      </c>
      <c r="C49" s="158">
        <f>C9</f>
        <v>10.1</v>
      </c>
      <c r="D49" s="24" t="s">
        <v>278</v>
      </c>
    </row>
    <row r="50" spans="1:4" ht="20.100000000000001" customHeight="1" x14ac:dyDescent="0.15">
      <c r="A50" s="43"/>
      <c r="B50" s="23" t="s">
        <v>580</v>
      </c>
      <c r="C50" s="158">
        <f>C9</f>
        <v>10.1</v>
      </c>
      <c r="D50" s="24" t="s">
        <v>278</v>
      </c>
    </row>
    <row r="51" spans="1:4" ht="20.100000000000001" customHeight="1" x14ac:dyDescent="0.15">
      <c r="A51" s="43"/>
      <c r="B51" s="13" t="s">
        <v>581</v>
      </c>
      <c r="C51" s="43"/>
      <c r="D51" s="43"/>
    </row>
  </sheetData>
  <sheetProtection sheet="1" objects="1" scenarios="1"/>
  <mergeCells count="1">
    <mergeCell ref="C8:D8"/>
  </mergeCells>
  <phoneticPr fontId="1"/>
  <printOptions horizontalCentered="1"/>
  <pageMargins left="0.51181102362204722" right="0.51181102362204722" top="0.51181102362204722" bottom="0.51181102362204722" header="0.31496062992125978" footer="0.31496062992125978"/>
  <pageSetup paperSize="9" scale="86" orientation="portrait" r:id="rId1"/>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595959"/>
    <pageSetUpPr fitToPage="1"/>
  </sheetPr>
  <dimension ref="A1:D51"/>
  <sheetViews>
    <sheetView view="pageBreakPreview" zoomScale="60" zoomScaleNormal="100" workbookViewId="0">
      <selection activeCell="B2" sqref="B2"/>
    </sheetView>
  </sheetViews>
  <sheetFormatPr defaultColWidth="9" defaultRowHeight="13.5" x14ac:dyDescent="0.15"/>
  <cols>
    <col min="1" max="1" width="2.625" style="13" customWidth="1"/>
    <col min="2" max="2" width="41.25" style="13" customWidth="1"/>
    <col min="3" max="3" width="13.375" style="13" customWidth="1"/>
    <col min="4" max="4" width="5.25" style="13" customWidth="1"/>
    <col min="5" max="6" width="9" style="13" customWidth="1"/>
    <col min="7" max="16384" width="9" style="13"/>
  </cols>
  <sheetData>
    <row r="1" spans="1:4" x14ac:dyDescent="0.15">
      <c r="A1" s="12" t="s">
        <v>606</v>
      </c>
      <c r="B1" s="43"/>
      <c r="C1" s="43"/>
      <c r="D1" s="43"/>
    </row>
    <row r="2" spans="1:4" x14ac:dyDescent="0.15">
      <c r="A2" s="43"/>
      <c r="B2" s="43"/>
      <c r="C2" s="43"/>
      <c r="D2" s="43"/>
    </row>
    <row r="3" spans="1:4" x14ac:dyDescent="0.15">
      <c r="A3" s="43"/>
      <c r="B3" s="13" t="s">
        <v>554</v>
      </c>
      <c r="C3" s="43"/>
      <c r="D3" s="43"/>
    </row>
    <row r="4" spans="1:4" x14ac:dyDescent="0.15">
      <c r="A4" s="43"/>
      <c r="B4" s="13" t="s">
        <v>555</v>
      </c>
      <c r="C4" s="43"/>
      <c r="D4" s="43"/>
    </row>
    <row r="5" spans="1:4" x14ac:dyDescent="0.15">
      <c r="A5" s="43"/>
      <c r="B5" s="13" t="s">
        <v>607</v>
      </c>
      <c r="C5" s="43"/>
      <c r="D5" s="43"/>
    </row>
    <row r="6" spans="1:4" x14ac:dyDescent="0.15">
      <c r="A6" s="43"/>
      <c r="B6" s="43"/>
      <c r="C6" s="43"/>
      <c r="D6" s="43"/>
    </row>
    <row r="7" spans="1:4" ht="20.100000000000001" customHeight="1" x14ac:dyDescent="0.15">
      <c r="A7" s="43"/>
      <c r="B7" s="159" t="s">
        <v>557</v>
      </c>
      <c r="C7" s="43"/>
      <c r="D7" s="43"/>
    </row>
    <row r="8" spans="1:4" ht="20.100000000000001" customHeight="1" x14ac:dyDescent="0.15">
      <c r="A8" s="43"/>
      <c r="B8" s="25" t="s">
        <v>558</v>
      </c>
      <c r="C8" s="363" t="s">
        <v>559</v>
      </c>
      <c r="D8" s="364"/>
    </row>
    <row r="9" spans="1:4" ht="20.100000000000001" customHeight="1" x14ac:dyDescent="0.15">
      <c r="A9" s="43"/>
      <c r="B9" s="23" t="s">
        <v>560</v>
      </c>
      <c r="C9" s="158">
        <v>13.2</v>
      </c>
      <c r="D9" s="24" t="s">
        <v>100</v>
      </c>
    </row>
    <row r="10" spans="1:4" ht="20.100000000000001" customHeight="1" x14ac:dyDescent="0.15">
      <c r="A10" s="43"/>
      <c r="B10" s="23" t="s">
        <v>561</v>
      </c>
      <c r="C10" s="158">
        <f>C9</f>
        <v>13.2</v>
      </c>
      <c r="D10" s="24" t="s">
        <v>100</v>
      </c>
    </row>
    <row r="11" spans="1:4" ht="20.100000000000001" customHeight="1" x14ac:dyDescent="0.15">
      <c r="A11" s="43"/>
      <c r="B11" s="23" t="s">
        <v>562</v>
      </c>
      <c r="C11" s="158">
        <f>C9</f>
        <v>13.2</v>
      </c>
      <c r="D11" s="24" t="s">
        <v>100</v>
      </c>
    </row>
    <row r="12" spans="1:4" ht="20.100000000000001" customHeight="1" x14ac:dyDescent="0.15">
      <c r="A12" s="43"/>
      <c r="B12" s="23" t="s">
        <v>563</v>
      </c>
      <c r="C12" s="158">
        <v>3.7</v>
      </c>
      <c r="D12" s="24" t="s">
        <v>100</v>
      </c>
    </row>
    <row r="13" spans="1:4" ht="20.100000000000001" customHeight="1" x14ac:dyDescent="0.15">
      <c r="A13" s="43"/>
      <c r="B13" s="23" t="s">
        <v>564</v>
      </c>
      <c r="C13" s="158">
        <v>4.8</v>
      </c>
      <c r="D13" s="24" t="s">
        <v>100</v>
      </c>
    </row>
    <row r="14" spans="1:4" ht="20.100000000000001" customHeight="1" x14ac:dyDescent="0.15">
      <c r="A14" s="43"/>
      <c r="B14" s="28" t="s">
        <v>584</v>
      </c>
      <c r="C14" s="158">
        <v>8.1999999999999993</v>
      </c>
      <c r="D14" s="24" t="s">
        <v>100</v>
      </c>
    </row>
    <row r="15" spans="1:4" ht="20.100000000000001" customHeight="1" x14ac:dyDescent="0.15">
      <c r="A15" s="43"/>
      <c r="B15" s="28" t="s">
        <v>585</v>
      </c>
      <c r="C15" s="158">
        <f>C14</f>
        <v>8.1999999999999993</v>
      </c>
      <c r="D15" s="24" t="s">
        <v>100</v>
      </c>
    </row>
    <row r="16" spans="1:4" ht="20.100000000000001" customHeight="1" x14ac:dyDescent="0.15">
      <c r="A16" s="43"/>
      <c r="B16" s="23" t="s">
        <v>586</v>
      </c>
      <c r="C16" s="158">
        <v>10</v>
      </c>
      <c r="D16" s="24" t="s">
        <v>100</v>
      </c>
    </row>
    <row r="17" spans="1:4" ht="20.100000000000001" customHeight="1" x14ac:dyDescent="0.15">
      <c r="A17" s="43"/>
      <c r="B17" s="28" t="s">
        <v>587</v>
      </c>
      <c r="C17" s="158">
        <v>6.8</v>
      </c>
      <c r="D17" s="24" t="s">
        <v>100</v>
      </c>
    </row>
    <row r="18" spans="1:4" ht="20.100000000000001" customHeight="1" x14ac:dyDescent="0.15">
      <c r="A18" s="43"/>
      <c r="B18" s="28" t="s">
        <v>588</v>
      </c>
      <c r="C18" s="158">
        <f>C17</f>
        <v>6.8</v>
      </c>
      <c r="D18" s="24" t="s">
        <v>100</v>
      </c>
    </row>
    <row r="19" spans="1:4" ht="20.100000000000001" customHeight="1" x14ac:dyDescent="0.15">
      <c r="A19" s="43"/>
      <c r="B19" s="28" t="s">
        <v>589</v>
      </c>
      <c r="C19" s="158">
        <v>6.3</v>
      </c>
      <c r="D19" s="24" t="s">
        <v>100</v>
      </c>
    </row>
    <row r="20" spans="1:4" ht="20.100000000000001" customHeight="1" x14ac:dyDescent="0.15">
      <c r="A20" s="43"/>
      <c r="B20" s="28" t="s">
        <v>590</v>
      </c>
      <c r="C20" s="158">
        <f>C19</f>
        <v>6.3</v>
      </c>
      <c r="D20" s="24" t="s">
        <v>100</v>
      </c>
    </row>
    <row r="21" spans="1:4" ht="20.100000000000001" customHeight="1" x14ac:dyDescent="0.15">
      <c r="A21" s="43"/>
      <c r="B21" s="23" t="s">
        <v>591</v>
      </c>
      <c r="C21" s="158">
        <v>12.6</v>
      </c>
      <c r="D21" s="24" t="s">
        <v>100</v>
      </c>
    </row>
    <row r="22" spans="1:4" ht="20.100000000000001" customHeight="1" x14ac:dyDescent="0.15">
      <c r="A22" s="43"/>
      <c r="B22" s="23" t="s">
        <v>592</v>
      </c>
      <c r="C22" s="158">
        <v>3.1</v>
      </c>
      <c r="D22" s="24" t="s">
        <v>100</v>
      </c>
    </row>
    <row r="23" spans="1:4" ht="20.100000000000001" customHeight="1" x14ac:dyDescent="0.15">
      <c r="A23" s="43"/>
      <c r="B23" s="28" t="s">
        <v>593</v>
      </c>
      <c r="C23" s="158">
        <v>4.2</v>
      </c>
      <c r="D23" s="24" t="s">
        <v>100</v>
      </c>
    </row>
    <row r="24" spans="1:4" ht="20.100000000000001" customHeight="1" x14ac:dyDescent="0.15">
      <c r="A24" s="43"/>
      <c r="B24" s="28" t="s">
        <v>594</v>
      </c>
      <c r="C24" s="158">
        <f>C23</f>
        <v>4.2</v>
      </c>
      <c r="D24" s="24" t="s">
        <v>100</v>
      </c>
    </row>
    <row r="25" spans="1:4" ht="20.100000000000001" customHeight="1" x14ac:dyDescent="0.15">
      <c r="A25" s="43"/>
      <c r="B25" s="28" t="s">
        <v>595</v>
      </c>
      <c r="C25" s="158">
        <v>3.3</v>
      </c>
      <c r="D25" s="24" t="s">
        <v>100</v>
      </c>
    </row>
    <row r="26" spans="1:4" ht="20.100000000000001" customHeight="1" x14ac:dyDescent="0.15">
      <c r="A26" s="43"/>
      <c r="B26" s="28" t="s">
        <v>596</v>
      </c>
      <c r="C26" s="158">
        <f>C25</f>
        <v>3.3</v>
      </c>
      <c r="D26" s="24" t="s">
        <v>100</v>
      </c>
    </row>
    <row r="27" spans="1:4" ht="20.100000000000001" customHeight="1" x14ac:dyDescent="0.15">
      <c r="A27" s="43"/>
      <c r="B27" s="28" t="s">
        <v>597</v>
      </c>
      <c r="C27" s="158">
        <f>C25</f>
        <v>3.3</v>
      </c>
      <c r="D27" s="24" t="s">
        <v>100</v>
      </c>
    </row>
    <row r="28" spans="1:4" ht="20.100000000000001" customHeight="1" x14ac:dyDescent="0.15">
      <c r="A28" s="43"/>
      <c r="B28" s="28" t="s">
        <v>598</v>
      </c>
      <c r="C28" s="158">
        <v>3.8</v>
      </c>
      <c r="D28" s="24" t="s">
        <v>100</v>
      </c>
    </row>
    <row r="29" spans="1:4" ht="20.100000000000001" customHeight="1" x14ac:dyDescent="0.15">
      <c r="A29" s="43"/>
      <c r="B29" s="28" t="s">
        <v>599</v>
      </c>
      <c r="C29" s="158">
        <f>C28</f>
        <v>3.8</v>
      </c>
      <c r="D29" s="24" t="s">
        <v>100</v>
      </c>
    </row>
    <row r="30" spans="1:4" ht="20.100000000000001" customHeight="1" x14ac:dyDescent="0.15">
      <c r="A30" s="43"/>
      <c r="B30" s="28" t="s">
        <v>600</v>
      </c>
      <c r="C30" s="158">
        <f>C28</f>
        <v>3.8</v>
      </c>
      <c r="D30" s="24" t="s">
        <v>100</v>
      </c>
    </row>
    <row r="31" spans="1:4" ht="20.100000000000001" customHeight="1" x14ac:dyDescent="0.15">
      <c r="A31" s="43"/>
      <c r="B31" s="28" t="s">
        <v>601</v>
      </c>
      <c r="C31" s="158">
        <v>5</v>
      </c>
      <c r="D31" s="24" t="s">
        <v>100</v>
      </c>
    </row>
    <row r="32" spans="1:4" ht="20.100000000000001" customHeight="1" x14ac:dyDescent="0.15">
      <c r="A32" s="43"/>
      <c r="B32" s="28" t="s">
        <v>602</v>
      </c>
      <c r="C32" s="158">
        <f>C31</f>
        <v>5</v>
      </c>
      <c r="D32" s="24" t="s">
        <v>100</v>
      </c>
    </row>
    <row r="33" spans="1:4" ht="20.100000000000001" customHeight="1" x14ac:dyDescent="0.15">
      <c r="A33" s="43"/>
      <c r="B33" s="28" t="s">
        <v>603</v>
      </c>
      <c r="C33" s="158">
        <f>C31</f>
        <v>5</v>
      </c>
      <c r="D33" s="24" t="s">
        <v>100</v>
      </c>
    </row>
    <row r="34" spans="1:4" ht="20.100000000000001" customHeight="1" x14ac:dyDescent="0.15">
      <c r="A34" s="43"/>
      <c r="B34" s="28" t="s">
        <v>604</v>
      </c>
      <c r="C34" s="158">
        <v>3.1</v>
      </c>
      <c r="D34" s="24" t="s">
        <v>100</v>
      </c>
    </row>
    <row r="35" spans="1:4" ht="20.100000000000001" customHeight="1" x14ac:dyDescent="0.15">
      <c r="A35" s="43"/>
      <c r="B35" s="28" t="s">
        <v>605</v>
      </c>
      <c r="C35" s="158">
        <v>7.5</v>
      </c>
      <c r="D35" s="24" t="s">
        <v>100</v>
      </c>
    </row>
    <row r="36" spans="1:4" ht="20.100000000000001" customHeight="1" x14ac:dyDescent="0.15">
      <c r="A36" s="43"/>
      <c r="B36" s="23" t="s">
        <v>566</v>
      </c>
      <c r="C36" s="158">
        <v>5.0999999999999996</v>
      </c>
      <c r="D36" s="24" t="s">
        <v>100</v>
      </c>
    </row>
    <row r="37" spans="1:4" ht="20.100000000000001" customHeight="1" x14ac:dyDescent="0.15">
      <c r="A37" s="43"/>
      <c r="B37" s="23" t="s">
        <v>567</v>
      </c>
      <c r="C37" s="158">
        <v>14.2</v>
      </c>
      <c r="D37" s="24" t="s">
        <v>100</v>
      </c>
    </row>
    <row r="38" spans="1:4" ht="20.100000000000001" customHeight="1" x14ac:dyDescent="0.15">
      <c r="A38" s="43"/>
      <c r="B38" s="23" t="s">
        <v>568</v>
      </c>
      <c r="C38" s="158">
        <v>7.6</v>
      </c>
      <c r="D38" s="24" t="s">
        <v>100</v>
      </c>
    </row>
    <row r="39" spans="1:4" ht="20.100000000000001" customHeight="1" x14ac:dyDescent="0.15">
      <c r="A39" s="43"/>
      <c r="B39" s="23" t="s">
        <v>569</v>
      </c>
      <c r="C39" s="158">
        <v>9.6</v>
      </c>
      <c r="D39" s="24" t="s">
        <v>100</v>
      </c>
    </row>
    <row r="40" spans="1:4" ht="20.100000000000001" customHeight="1" x14ac:dyDescent="0.15">
      <c r="A40" s="43"/>
      <c r="B40" s="23" t="s">
        <v>570</v>
      </c>
      <c r="C40" s="158">
        <v>16</v>
      </c>
      <c r="D40" s="24" t="s">
        <v>100</v>
      </c>
    </row>
    <row r="41" spans="1:4" ht="20.100000000000001" customHeight="1" x14ac:dyDescent="0.15">
      <c r="A41" s="43"/>
      <c r="B41" s="23" t="s">
        <v>571</v>
      </c>
      <c r="C41" s="158">
        <v>11.4</v>
      </c>
      <c r="D41" s="24" t="s">
        <v>100</v>
      </c>
    </row>
    <row r="42" spans="1:4" ht="20.100000000000001" customHeight="1" x14ac:dyDescent="0.15">
      <c r="A42" s="43"/>
      <c r="B42" s="23" t="s">
        <v>572</v>
      </c>
      <c r="C42" s="158">
        <v>9.5</v>
      </c>
      <c r="D42" s="24" t="s">
        <v>100</v>
      </c>
    </row>
    <row r="43" spans="1:4" ht="20.100000000000001" customHeight="1" x14ac:dyDescent="0.15">
      <c r="A43" s="43"/>
      <c r="B43" s="23" t="s">
        <v>573</v>
      </c>
      <c r="C43" s="158">
        <v>14.4</v>
      </c>
      <c r="D43" s="24" t="s">
        <v>100</v>
      </c>
    </row>
    <row r="44" spans="1:4" ht="20.100000000000001" customHeight="1" x14ac:dyDescent="0.15">
      <c r="A44" s="43"/>
      <c r="B44" s="23" t="s">
        <v>574</v>
      </c>
      <c r="C44" s="158">
        <v>15.7</v>
      </c>
      <c r="D44" s="24" t="s">
        <v>100</v>
      </c>
    </row>
    <row r="45" spans="1:4" ht="20.100000000000001" customHeight="1" x14ac:dyDescent="0.15">
      <c r="A45" s="43"/>
      <c r="B45" s="23" t="s">
        <v>575</v>
      </c>
      <c r="C45" s="158">
        <v>25.3</v>
      </c>
      <c r="D45" s="24" t="s">
        <v>100</v>
      </c>
    </row>
    <row r="46" spans="1:4" ht="20.100000000000001" customHeight="1" x14ac:dyDescent="0.15">
      <c r="A46" s="43"/>
      <c r="B46" s="23" t="s">
        <v>576</v>
      </c>
      <c r="C46" s="158">
        <v>44.7</v>
      </c>
      <c r="D46" s="24" t="s">
        <v>100</v>
      </c>
    </row>
    <row r="47" spans="1:4" ht="20.100000000000001" customHeight="1" x14ac:dyDescent="0.15">
      <c r="A47" s="43"/>
      <c r="B47" s="23" t="s">
        <v>577</v>
      </c>
      <c r="C47" s="163">
        <v>11</v>
      </c>
      <c r="D47" s="24" t="s">
        <v>100</v>
      </c>
    </row>
    <row r="48" spans="1:4" ht="20.100000000000001" customHeight="1" x14ac:dyDescent="0.15">
      <c r="A48" s="43"/>
      <c r="B48" s="23" t="s">
        <v>578</v>
      </c>
      <c r="C48" s="158">
        <v>14.6</v>
      </c>
      <c r="D48" s="24" t="s">
        <v>100</v>
      </c>
    </row>
    <row r="49" spans="1:4" ht="20.100000000000001" customHeight="1" x14ac:dyDescent="0.15">
      <c r="A49" s="43"/>
      <c r="B49" s="23" t="s">
        <v>579</v>
      </c>
      <c r="C49" s="158">
        <f>C9</f>
        <v>13.2</v>
      </c>
      <c r="D49" s="24" t="s">
        <v>100</v>
      </c>
    </row>
    <row r="50" spans="1:4" ht="20.100000000000001" customHeight="1" x14ac:dyDescent="0.15">
      <c r="A50" s="43"/>
      <c r="B50" s="23" t="s">
        <v>580</v>
      </c>
      <c r="C50" s="158">
        <f>C9</f>
        <v>13.2</v>
      </c>
      <c r="D50" s="24" t="s">
        <v>100</v>
      </c>
    </row>
    <row r="51" spans="1:4" ht="20.100000000000001" customHeight="1" x14ac:dyDescent="0.15">
      <c r="A51" s="43"/>
      <c r="B51" s="13" t="s">
        <v>581</v>
      </c>
      <c r="C51" s="43"/>
      <c r="D51" s="43"/>
    </row>
  </sheetData>
  <sheetProtection sheet="1" objects="1" scenarios="1"/>
  <mergeCells count="1">
    <mergeCell ref="C8:D8"/>
  </mergeCells>
  <phoneticPr fontId="1"/>
  <printOptions horizontalCentered="1"/>
  <pageMargins left="0.51181102362204722" right="0.51181102362204722" top="0.51181102362204722" bottom="0.51181102362204722" header="0.31496062992125978" footer="0.31496062992125978"/>
  <pageSetup paperSize="9" scale="86" orientation="portrait" r:id="rId1"/>
</worksheet>
</file>