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13_ncr:1_{87B3F895-33FF-4E71-8210-783E547B744D}" xr6:coauthVersionLast="47" xr6:coauthVersionMax="47" xr10:uidLastSave="{00000000-0000-0000-0000-000000000000}"/>
  <bookViews>
    <workbookView xWindow="-98" yWindow="-98" windowWidth="20715" windowHeight="13155"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'別紙様式2-3（個表）'!$D$14:$D$114</definedName>
    <definedName name="_xlnm.Print_Area" localSheetId="0">基本情報入力シート!$A$1:$AF$357</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'別紙様式2-3（個表）'!$A$1:$V$314</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4" i="90" l="1"/>
  <c r="AA75" i="90"/>
  <c r="T75" i="90"/>
  <c r="H75" i="90"/>
  <c r="C75" i="90"/>
  <c r="AA63" i="78"/>
  <c r="T63" i="78"/>
  <c r="P63" i="78"/>
  <c r="L63" i="78"/>
  <c r="H63" i="78"/>
  <c r="C63" i="78"/>
  <c r="AI115" i="79"/>
  <c r="AJ115" i="79"/>
  <c r="AK115" i="79"/>
  <c r="AL115" i="79"/>
  <c r="AM115" i="79"/>
  <c r="AN115" i="79"/>
  <c r="AO115" i="79"/>
  <c r="AP115" i="79"/>
  <c r="AQ115" i="79"/>
  <c r="AI116" i="79"/>
  <c r="AJ116" i="79"/>
  <c r="AK116" i="79"/>
  <c r="AL116" i="79"/>
  <c r="AM116" i="79"/>
  <c r="AN116" i="79"/>
  <c r="AO116" i="79"/>
  <c r="AP116" i="79"/>
  <c r="AQ116" i="79"/>
  <c r="AI117" i="79"/>
  <c r="AJ117" i="79"/>
  <c r="AK117" i="79"/>
  <c r="AL117" i="79"/>
  <c r="AM117" i="79"/>
  <c r="AQ117" i="79" s="1"/>
  <c r="AN117" i="79"/>
  <c r="AO117" i="79"/>
  <c r="AP117" i="79"/>
  <c r="AI118" i="79"/>
  <c r="AJ118" i="79"/>
  <c r="AK118" i="79"/>
  <c r="AL118" i="79"/>
  <c r="AM118" i="79"/>
  <c r="AN118" i="79"/>
  <c r="AO118" i="79"/>
  <c r="AP118" i="79"/>
  <c r="AQ118" i="79"/>
  <c r="AI119" i="79"/>
  <c r="AJ119" i="79"/>
  <c r="AK119" i="79"/>
  <c r="AL119" i="79"/>
  <c r="AM119" i="79"/>
  <c r="AQ119" i="79" s="1"/>
  <c r="AN119" i="79"/>
  <c r="AO119" i="79"/>
  <c r="AP119" i="79"/>
  <c r="AI120" i="79"/>
  <c r="AJ120" i="79"/>
  <c r="AK120" i="79"/>
  <c r="AL120" i="79"/>
  <c r="AM120" i="79"/>
  <c r="AQ120" i="79" s="1"/>
  <c r="AN120" i="79"/>
  <c r="AO120" i="79"/>
  <c r="AP120" i="79"/>
  <c r="AI121" i="79"/>
  <c r="AJ121" i="79"/>
  <c r="AK121" i="79"/>
  <c r="AL121" i="79"/>
  <c r="AM121" i="79"/>
  <c r="AN121" i="79"/>
  <c r="AO121" i="79"/>
  <c r="AP121" i="79"/>
  <c r="AQ121" i="79"/>
  <c r="AI122" i="79"/>
  <c r="AJ122" i="79"/>
  <c r="AK122" i="79"/>
  <c r="AL122" i="79"/>
  <c r="AM122" i="79"/>
  <c r="AQ122" i="79" s="1"/>
  <c r="AN122" i="79"/>
  <c r="AO122" i="79"/>
  <c r="AP122" i="79"/>
  <c r="G6" i="79" s="1"/>
  <c r="AI123" i="79"/>
  <c r="AJ123" i="79"/>
  <c r="AK123" i="79"/>
  <c r="AL123" i="79"/>
  <c r="AM123" i="79"/>
  <c r="AN123" i="79"/>
  <c r="AO123" i="79"/>
  <c r="AP123" i="79"/>
  <c r="AQ123" i="79"/>
  <c r="AI124" i="79"/>
  <c r="AJ124" i="79"/>
  <c r="AK124" i="79"/>
  <c r="AL124" i="79"/>
  <c r="AM124" i="79"/>
  <c r="AN124" i="79"/>
  <c r="AO124" i="79"/>
  <c r="AP124" i="79"/>
  <c r="AQ124" i="79"/>
  <c r="AI125" i="79"/>
  <c r="AJ125" i="79"/>
  <c r="AK125" i="79"/>
  <c r="AL125" i="79"/>
  <c r="AM125" i="79"/>
  <c r="AQ125" i="79" s="1"/>
  <c r="AN125" i="79"/>
  <c r="AO125" i="79"/>
  <c r="AP125" i="79"/>
  <c r="AI126" i="79"/>
  <c r="AJ126" i="79"/>
  <c r="AK126" i="79"/>
  <c r="AL126" i="79"/>
  <c r="AM126" i="79"/>
  <c r="AN126" i="79"/>
  <c r="AO126" i="79"/>
  <c r="AP126" i="79"/>
  <c r="AQ126" i="79"/>
  <c r="AI127" i="79"/>
  <c r="AJ127" i="79"/>
  <c r="AK127" i="79"/>
  <c r="AL127" i="79"/>
  <c r="AM127" i="79"/>
  <c r="AQ127" i="79" s="1"/>
  <c r="AN127" i="79"/>
  <c r="AO127" i="79"/>
  <c r="AP127" i="79"/>
  <c r="AI128" i="79"/>
  <c r="AJ128" i="79"/>
  <c r="AK128" i="79"/>
  <c r="AL128" i="79"/>
  <c r="AM128" i="79"/>
  <c r="AN128" i="79"/>
  <c r="AO128" i="79"/>
  <c r="AP128" i="79"/>
  <c r="AQ128" i="79"/>
  <c r="AI129" i="79"/>
  <c r="AJ129" i="79"/>
  <c r="AK129" i="79"/>
  <c r="AL129" i="79"/>
  <c r="AM129" i="79"/>
  <c r="AN129" i="79"/>
  <c r="AO129" i="79"/>
  <c r="AP129" i="79"/>
  <c r="AQ129" i="79"/>
  <c r="AI130" i="79"/>
  <c r="AJ130" i="79"/>
  <c r="AK130" i="79"/>
  <c r="AL130" i="79"/>
  <c r="AM130" i="79"/>
  <c r="AQ130" i="79" s="1"/>
  <c r="AN130" i="79"/>
  <c r="AO130" i="79"/>
  <c r="AP130" i="79"/>
  <c r="AI131" i="79"/>
  <c r="AJ131" i="79"/>
  <c r="AK131" i="79"/>
  <c r="AL131" i="79"/>
  <c r="AM131" i="79"/>
  <c r="AN131" i="79"/>
  <c r="AO131" i="79"/>
  <c r="AP131" i="79"/>
  <c r="AQ131" i="79"/>
  <c r="AI132" i="79"/>
  <c r="AJ132" i="79"/>
  <c r="AK132" i="79"/>
  <c r="AL132" i="79"/>
  <c r="AM132" i="79"/>
  <c r="AQ132" i="79" s="1"/>
  <c r="AN132" i="79"/>
  <c r="AO132" i="79"/>
  <c r="AP132" i="79"/>
  <c r="AI133" i="79"/>
  <c r="AJ133" i="79"/>
  <c r="AK133" i="79"/>
  <c r="AL133" i="79"/>
  <c r="AM133" i="79"/>
  <c r="AQ133" i="79" s="1"/>
  <c r="AN133" i="79"/>
  <c r="AO133" i="79"/>
  <c r="AP133" i="79"/>
  <c r="AI134" i="79"/>
  <c r="AJ134" i="79"/>
  <c r="AK134" i="79"/>
  <c r="AL134" i="79"/>
  <c r="AM134" i="79"/>
  <c r="AN134" i="79"/>
  <c r="AO134" i="79"/>
  <c r="AP134" i="79"/>
  <c r="AQ134" i="79"/>
  <c r="AI135" i="79"/>
  <c r="AJ135" i="79"/>
  <c r="AK135" i="79"/>
  <c r="AL135" i="79"/>
  <c r="AM135" i="79"/>
  <c r="AQ135" i="79" s="1"/>
  <c r="AN135" i="79"/>
  <c r="AO135" i="79"/>
  <c r="AP135" i="79"/>
  <c r="AI136" i="79"/>
  <c r="AJ136" i="79"/>
  <c r="AK136" i="79"/>
  <c r="AL136" i="79"/>
  <c r="AM136" i="79"/>
  <c r="AN136" i="79"/>
  <c r="AO136" i="79"/>
  <c r="AP136" i="79"/>
  <c r="AQ136" i="79"/>
  <c r="AI137" i="79"/>
  <c r="AJ137" i="79"/>
  <c r="AK137" i="79"/>
  <c r="AL137" i="79"/>
  <c r="AM137" i="79"/>
  <c r="AN137" i="79"/>
  <c r="AO137" i="79"/>
  <c r="AP137" i="79"/>
  <c r="AQ137" i="79"/>
  <c r="AI138" i="79"/>
  <c r="AJ138" i="79"/>
  <c r="AK138" i="79"/>
  <c r="AL138" i="79"/>
  <c r="AM138" i="79"/>
  <c r="AQ138" i="79" s="1"/>
  <c r="AN138" i="79"/>
  <c r="AO138" i="79"/>
  <c r="AP138" i="79"/>
  <c r="AI139" i="79"/>
  <c r="AJ139" i="79"/>
  <c r="AK139" i="79"/>
  <c r="AL139" i="79"/>
  <c r="AM139" i="79"/>
  <c r="AN139" i="79"/>
  <c r="AO139" i="79"/>
  <c r="AP139" i="79"/>
  <c r="AQ139" i="79"/>
  <c r="AI140" i="79"/>
  <c r="AJ140" i="79"/>
  <c r="AK140" i="79"/>
  <c r="AL140" i="79"/>
  <c r="AM140" i="79"/>
  <c r="AQ140" i="79" s="1"/>
  <c r="AN140" i="79"/>
  <c r="AO140" i="79"/>
  <c r="AP140" i="79"/>
  <c r="AI141" i="79"/>
  <c r="AJ141" i="79"/>
  <c r="AK141" i="79"/>
  <c r="AL141" i="79"/>
  <c r="AM141" i="79"/>
  <c r="AQ141" i="79" s="1"/>
  <c r="AN141" i="79"/>
  <c r="AO141" i="79"/>
  <c r="AP141" i="79"/>
  <c r="AI142" i="79"/>
  <c r="AJ142" i="79"/>
  <c r="AK142" i="79"/>
  <c r="AL142" i="79"/>
  <c r="AM142" i="79"/>
  <c r="AN142" i="79"/>
  <c r="AO142" i="79"/>
  <c r="AP142" i="79"/>
  <c r="AQ142" i="79"/>
  <c r="AI143" i="79"/>
  <c r="AJ143" i="79"/>
  <c r="AK143" i="79"/>
  <c r="AL143" i="79"/>
  <c r="AM143" i="79"/>
  <c r="AQ143" i="79" s="1"/>
  <c r="AN143" i="79"/>
  <c r="AO143" i="79"/>
  <c r="AP143" i="79"/>
  <c r="AI144" i="79"/>
  <c r="AJ144" i="79"/>
  <c r="AK144" i="79"/>
  <c r="AL144" i="79"/>
  <c r="AM144" i="79"/>
  <c r="AN144" i="79"/>
  <c r="AO144" i="79"/>
  <c r="AP144" i="79"/>
  <c r="AQ144" i="79"/>
  <c r="AI145" i="79"/>
  <c r="AJ145" i="79"/>
  <c r="AK145" i="79"/>
  <c r="AL145" i="79"/>
  <c r="AM145" i="79"/>
  <c r="AN145" i="79"/>
  <c r="AO145" i="79"/>
  <c r="AP145" i="79"/>
  <c r="AQ145" i="79"/>
  <c r="AI146" i="79"/>
  <c r="AJ146" i="79"/>
  <c r="AK146" i="79"/>
  <c r="AL146" i="79"/>
  <c r="AM146" i="79"/>
  <c r="AQ146" i="79" s="1"/>
  <c r="AN146" i="79"/>
  <c r="AO146" i="79"/>
  <c r="AP146" i="79"/>
  <c r="AI147" i="79"/>
  <c r="AJ147" i="79"/>
  <c r="AK147" i="79"/>
  <c r="AL147" i="79"/>
  <c r="AM147" i="79"/>
  <c r="AN147" i="79"/>
  <c r="AO147" i="79"/>
  <c r="AP147" i="79"/>
  <c r="AQ147" i="79"/>
  <c r="AI148" i="79"/>
  <c r="AJ148" i="79"/>
  <c r="AK148" i="79"/>
  <c r="AL148" i="79"/>
  <c r="AM148" i="79"/>
  <c r="AQ148" i="79" s="1"/>
  <c r="AN148" i="79"/>
  <c r="AO148" i="79"/>
  <c r="AP148" i="79"/>
  <c r="AI149" i="79"/>
  <c r="AJ149" i="79"/>
  <c r="AK149" i="79"/>
  <c r="AL149" i="79"/>
  <c r="AM149" i="79"/>
  <c r="AQ149" i="79" s="1"/>
  <c r="AN149" i="79"/>
  <c r="AO149" i="79"/>
  <c r="AP149" i="79"/>
  <c r="AI150" i="79"/>
  <c r="AJ150" i="79"/>
  <c r="AK150" i="79"/>
  <c r="AL150" i="79"/>
  <c r="AM150" i="79"/>
  <c r="AN150" i="79"/>
  <c r="AO150" i="79"/>
  <c r="AP150" i="79"/>
  <c r="AQ150" i="79"/>
  <c r="AI151" i="79"/>
  <c r="AJ151" i="79"/>
  <c r="AK151" i="79"/>
  <c r="AL151" i="79"/>
  <c r="AM151" i="79"/>
  <c r="AQ151" i="79" s="1"/>
  <c r="AN151" i="79"/>
  <c r="AO151" i="79"/>
  <c r="AP151" i="79"/>
  <c r="AI152" i="79"/>
  <c r="AJ152" i="79"/>
  <c r="AK152" i="79"/>
  <c r="AL152" i="79"/>
  <c r="AM152" i="79"/>
  <c r="AN152" i="79"/>
  <c r="AO152" i="79"/>
  <c r="AP152" i="79"/>
  <c r="AQ152" i="79"/>
  <c r="AI153" i="79"/>
  <c r="AJ153" i="79"/>
  <c r="AK153" i="79"/>
  <c r="AL153" i="79"/>
  <c r="AM153" i="79"/>
  <c r="AN153" i="79"/>
  <c r="AO153" i="79"/>
  <c r="AP153" i="79"/>
  <c r="AQ153" i="79"/>
  <c r="AI154" i="79"/>
  <c r="AJ154" i="79"/>
  <c r="AK154" i="79"/>
  <c r="AL154" i="79"/>
  <c r="AM154" i="79"/>
  <c r="AQ154" i="79" s="1"/>
  <c r="AN154" i="79"/>
  <c r="AO154" i="79"/>
  <c r="AP154" i="79"/>
  <c r="AI155" i="79"/>
  <c r="AJ155" i="79"/>
  <c r="AK155" i="79"/>
  <c r="AL155" i="79"/>
  <c r="AM155" i="79"/>
  <c r="AN155" i="79"/>
  <c r="AO155" i="79"/>
  <c r="AP155" i="79"/>
  <c r="AQ155" i="79"/>
  <c r="AI156" i="79"/>
  <c r="AJ156" i="79"/>
  <c r="AK156" i="79"/>
  <c r="AL156" i="79"/>
  <c r="AM156" i="79"/>
  <c r="AQ156" i="79" s="1"/>
  <c r="AN156" i="79"/>
  <c r="AO156" i="79"/>
  <c r="AP156" i="79"/>
  <c r="AI157" i="79"/>
  <c r="AJ157" i="79"/>
  <c r="AK157" i="79"/>
  <c r="AL157" i="79"/>
  <c r="AM157" i="79"/>
  <c r="AQ157" i="79" s="1"/>
  <c r="AN157" i="79"/>
  <c r="AO157" i="79"/>
  <c r="AP157" i="79"/>
  <c r="AI158" i="79"/>
  <c r="AJ158" i="79"/>
  <c r="AK158" i="79"/>
  <c r="AL158" i="79"/>
  <c r="AM158" i="79"/>
  <c r="AN158" i="79"/>
  <c r="AO158" i="79"/>
  <c r="AP158" i="79"/>
  <c r="AQ158" i="79"/>
  <c r="AI159" i="79"/>
  <c r="AJ159" i="79"/>
  <c r="AK159" i="79"/>
  <c r="AL159" i="79"/>
  <c r="AM159" i="79"/>
  <c r="AQ159" i="79" s="1"/>
  <c r="AN159" i="79"/>
  <c r="AO159" i="79"/>
  <c r="AP159" i="79"/>
  <c r="AI160" i="79"/>
  <c r="AJ160" i="79"/>
  <c r="AK160" i="79"/>
  <c r="AL160" i="79"/>
  <c r="AM160" i="79"/>
  <c r="AN160" i="79"/>
  <c r="AO160" i="79"/>
  <c r="AP160" i="79"/>
  <c r="AQ160" i="79"/>
  <c r="AI161" i="79"/>
  <c r="AJ161" i="79"/>
  <c r="AK161" i="79"/>
  <c r="AL161" i="79"/>
  <c r="AM161" i="79"/>
  <c r="AN161" i="79"/>
  <c r="AO161" i="79"/>
  <c r="AP161" i="79"/>
  <c r="AQ161" i="79"/>
  <c r="AI162" i="79"/>
  <c r="AJ162" i="79"/>
  <c r="AK162" i="79"/>
  <c r="AL162" i="79"/>
  <c r="AM162" i="79"/>
  <c r="AQ162" i="79" s="1"/>
  <c r="AN162" i="79"/>
  <c r="AO162" i="79"/>
  <c r="AP162" i="79"/>
  <c r="AI163" i="79"/>
  <c r="AJ163" i="79"/>
  <c r="AK163" i="79"/>
  <c r="AL163" i="79"/>
  <c r="AM163" i="79"/>
  <c r="AN163" i="79"/>
  <c r="AO163" i="79"/>
  <c r="AP163" i="79"/>
  <c r="AQ163" i="79"/>
  <c r="AI164" i="79"/>
  <c r="AJ164" i="79"/>
  <c r="AK164" i="79"/>
  <c r="AL164" i="79"/>
  <c r="AM164" i="79"/>
  <c r="AQ164" i="79" s="1"/>
  <c r="AN164" i="79"/>
  <c r="AO164" i="79"/>
  <c r="AP164" i="79"/>
  <c r="AI165" i="79"/>
  <c r="AJ165" i="79"/>
  <c r="AK165" i="79"/>
  <c r="AL165" i="79"/>
  <c r="AM165" i="79"/>
  <c r="AQ165" i="79" s="1"/>
  <c r="AN165" i="79"/>
  <c r="AO165" i="79"/>
  <c r="AP165" i="79"/>
  <c r="AI166" i="79"/>
  <c r="AJ166" i="79"/>
  <c r="AK166" i="79"/>
  <c r="AL166" i="79"/>
  <c r="AM166" i="79"/>
  <c r="AN166" i="79"/>
  <c r="AO166" i="79"/>
  <c r="AP166" i="79"/>
  <c r="AQ166" i="79"/>
  <c r="AI167" i="79"/>
  <c r="AJ167" i="79"/>
  <c r="AK167" i="79"/>
  <c r="AL167" i="79"/>
  <c r="AM167" i="79"/>
  <c r="AQ167" i="79" s="1"/>
  <c r="AN167" i="79"/>
  <c r="AO167" i="79"/>
  <c r="AP167" i="79"/>
  <c r="AI168" i="79"/>
  <c r="AJ168" i="79"/>
  <c r="AK168" i="79"/>
  <c r="AL168" i="79"/>
  <c r="AM168" i="79"/>
  <c r="AN168" i="79"/>
  <c r="AO168" i="79"/>
  <c r="AP168" i="79"/>
  <c r="AQ168" i="79"/>
  <c r="AI169" i="79"/>
  <c r="AJ169" i="79"/>
  <c r="AK169" i="79"/>
  <c r="AL169" i="79"/>
  <c r="AM169" i="79"/>
  <c r="AN169" i="79"/>
  <c r="AO169" i="79"/>
  <c r="AP169" i="79"/>
  <c r="AQ169" i="79"/>
  <c r="AI170" i="79"/>
  <c r="AJ170" i="79"/>
  <c r="AK170" i="79"/>
  <c r="AL170" i="79"/>
  <c r="AM170" i="79"/>
  <c r="AQ170" i="79" s="1"/>
  <c r="AN170" i="79"/>
  <c r="AO170" i="79"/>
  <c r="AP170" i="79"/>
  <c r="AI171" i="79"/>
  <c r="AJ171" i="79"/>
  <c r="AK171" i="79"/>
  <c r="AL171" i="79"/>
  <c r="AM171" i="79"/>
  <c r="AN171" i="79"/>
  <c r="AO171" i="79"/>
  <c r="AP171" i="79"/>
  <c r="AQ171" i="79"/>
  <c r="AI172" i="79"/>
  <c r="AJ172" i="79"/>
  <c r="AK172" i="79"/>
  <c r="AL172" i="79"/>
  <c r="AM172" i="79"/>
  <c r="AQ172" i="79" s="1"/>
  <c r="AN172" i="79"/>
  <c r="AO172" i="79"/>
  <c r="AP172" i="79"/>
  <c r="AI173" i="79"/>
  <c r="AJ173" i="79"/>
  <c r="AK173" i="79"/>
  <c r="AL173" i="79"/>
  <c r="AM173" i="79"/>
  <c r="AQ173" i="79" s="1"/>
  <c r="AN173" i="79"/>
  <c r="AO173" i="79"/>
  <c r="AP173" i="79"/>
  <c r="AI174" i="79"/>
  <c r="AJ174" i="79"/>
  <c r="AK174" i="79"/>
  <c r="AL174" i="79"/>
  <c r="AM174" i="79"/>
  <c r="AN174" i="79"/>
  <c r="AO174" i="79"/>
  <c r="AP174" i="79"/>
  <c r="AQ174" i="79"/>
  <c r="AI175" i="79"/>
  <c r="AJ175" i="79"/>
  <c r="AK175" i="79"/>
  <c r="AL175" i="79"/>
  <c r="AM175" i="79"/>
  <c r="AQ175" i="79" s="1"/>
  <c r="AN175" i="79"/>
  <c r="AO175" i="79"/>
  <c r="AP175" i="79"/>
  <c r="AI176" i="79"/>
  <c r="AJ176" i="79"/>
  <c r="AK176" i="79"/>
  <c r="AL176" i="79"/>
  <c r="AM176" i="79"/>
  <c r="AN176" i="79"/>
  <c r="AO176" i="79"/>
  <c r="AP176" i="79"/>
  <c r="AQ176" i="79"/>
  <c r="AI177" i="79"/>
  <c r="AJ177" i="79"/>
  <c r="AK177" i="79"/>
  <c r="AL177" i="79"/>
  <c r="AM177" i="79"/>
  <c r="AN177" i="79"/>
  <c r="AO177" i="79"/>
  <c r="AP177" i="79"/>
  <c r="AQ177" i="79"/>
  <c r="AI178" i="79"/>
  <c r="AJ178" i="79"/>
  <c r="AK178" i="79"/>
  <c r="AL178" i="79"/>
  <c r="AM178" i="79"/>
  <c r="AQ178" i="79" s="1"/>
  <c r="AN178" i="79"/>
  <c r="AO178" i="79"/>
  <c r="AP178" i="79"/>
  <c r="AI179" i="79"/>
  <c r="AJ179" i="79"/>
  <c r="AK179" i="79"/>
  <c r="AL179" i="79"/>
  <c r="AM179" i="79"/>
  <c r="AN179" i="79"/>
  <c r="AO179" i="79"/>
  <c r="AP179" i="79"/>
  <c r="AQ179" i="79"/>
  <c r="AI180" i="79"/>
  <c r="AJ180" i="79"/>
  <c r="AK180" i="79"/>
  <c r="AL180" i="79"/>
  <c r="AM180" i="79"/>
  <c r="AQ180" i="79" s="1"/>
  <c r="AN180" i="79"/>
  <c r="AO180" i="79"/>
  <c r="AP180" i="79"/>
  <c r="AI181" i="79"/>
  <c r="AJ181" i="79"/>
  <c r="AK181" i="79"/>
  <c r="AL181" i="79"/>
  <c r="AM181" i="79"/>
  <c r="AQ181" i="79" s="1"/>
  <c r="AN181" i="79"/>
  <c r="AO181" i="79"/>
  <c r="AP181" i="79"/>
  <c r="AI182" i="79"/>
  <c r="AJ182" i="79"/>
  <c r="AK182" i="79"/>
  <c r="AL182" i="79"/>
  <c r="AM182" i="79"/>
  <c r="AN182" i="79"/>
  <c r="AO182" i="79"/>
  <c r="AP182" i="79"/>
  <c r="AQ182" i="79"/>
  <c r="AI183" i="79"/>
  <c r="AJ183" i="79"/>
  <c r="AK183" i="79"/>
  <c r="AL183" i="79"/>
  <c r="AM183" i="79"/>
  <c r="AQ183" i="79" s="1"/>
  <c r="AN183" i="79"/>
  <c r="AO183" i="79"/>
  <c r="AP183" i="79"/>
  <c r="AI184" i="79"/>
  <c r="AJ184" i="79"/>
  <c r="AK184" i="79"/>
  <c r="AL184" i="79"/>
  <c r="AM184" i="79"/>
  <c r="AN184" i="79"/>
  <c r="AO184" i="79"/>
  <c r="AP184" i="79"/>
  <c r="AQ184" i="79"/>
  <c r="AI185" i="79"/>
  <c r="AJ185" i="79"/>
  <c r="AK185" i="79"/>
  <c r="AL185" i="79"/>
  <c r="AM185" i="79"/>
  <c r="AN185" i="79"/>
  <c r="AO185" i="79"/>
  <c r="AP185" i="79"/>
  <c r="AQ185" i="79"/>
  <c r="AI186" i="79"/>
  <c r="AJ186" i="79"/>
  <c r="AK186" i="79"/>
  <c r="AL186" i="79"/>
  <c r="AM186" i="79"/>
  <c r="AQ186" i="79" s="1"/>
  <c r="AN186" i="79"/>
  <c r="AO186" i="79"/>
  <c r="AP186" i="79"/>
  <c r="AI187" i="79"/>
  <c r="AJ187" i="79"/>
  <c r="AK187" i="79"/>
  <c r="AL187" i="79"/>
  <c r="AM187" i="79"/>
  <c r="AN187" i="79"/>
  <c r="AO187" i="79"/>
  <c r="AP187" i="79"/>
  <c r="AQ187" i="79"/>
  <c r="AI188" i="79"/>
  <c r="AJ188" i="79"/>
  <c r="AK188" i="79"/>
  <c r="AL188" i="79"/>
  <c r="AM188" i="79"/>
  <c r="AQ188" i="79" s="1"/>
  <c r="AN188" i="79"/>
  <c r="AO188" i="79"/>
  <c r="AP188" i="79"/>
  <c r="AI189" i="79"/>
  <c r="AJ189" i="79"/>
  <c r="AK189" i="79"/>
  <c r="AL189" i="79"/>
  <c r="AM189" i="79"/>
  <c r="AQ189" i="79" s="1"/>
  <c r="AN189" i="79"/>
  <c r="AO189" i="79"/>
  <c r="AP189" i="79"/>
  <c r="AI190" i="79"/>
  <c r="AJ190" i="79"/>
  <c r="AK190" i="79"/>
  <c r="AL190" i="79"/>
  <c r="AM190" i="79"/>
  <c r="AN190" i="79"/>
  <c r="AO190" i="79"/>
  <c r="AP190" i="79"/>
  <c r="AQ190" i="79"/>
  <c r="AI191" i="79"/>
  <c r="AJ191" i="79"/>
  <c r="AK191" i="79"/>
  <c r="AL191" i="79"/>
  <c r="AM191" i="79"/>
  <c r="AQ191" i="79" s="1"/>
  <c r="AN191" i="79"/>
  <c r="AO191" i="79"/>
  <c r="AP191" i="79"/>
  <c r="AI192" i="79"/>
  <c r="AJ192" i="79"/>
  <c r="AK192" i="79"/>
  <c r="AL192" i="79"/>
  <c r="AM192" i="79"/>
  <c r="AN192" i="79"/>
  <c r="AO192" i="79"/>
  <c r="AP192" i="79"/>
  <c r="AQ192" i="79"/>
  <c r="AI193" i="79"/>
  <c r="AJ193" i="79"/>
  <c r="AK193" i="79"/>
  <c r="AL193" i="79"/>
  <c r="AM193" i="79"/>
  <c r="AN193" i="79"/>
  <c r="AO193" i="79"/>
  <c r="AP193" i="79"/>
  <c r="AQ193" i="79"/>
  <c r="AI194" i="79"/>
  <c r="AJ194" i="79"/>
  <c r="AK194" i="79"/>
  <c r="AL194" i="79"/>
  <c r="AM194" i="79"/>
  <c r="AQ194" i="79" s="1"/>
  <c r="AN194" i="79"/>
  <c r="AO194" i="79"/>
  <c r="AP194" i="79"/>
  <c r="AI195" i="79"/>
  <c r="AJ195" i="79"/>
  <c r="AK195" i="79"/>
  <c r="AL195" i="79"/>
  <c r="AM195" i="79"/>
  <c r="AN195" i="79"/>
  <c r="AO195" i="79"/>
  <c r="AP195" i="79"/>
  <c r="AQ195" i="79"/>
  <c r="AI196" i="79"/>
  <c r="AJ196" i="79"/>
  <c r="AK196" i="79"/>
  <c r="AL196" i="79"/>
  <c r="AM196" i="79"/>
  <c r="AQ196" i="79" s="1"/>
  <c r="AN196" i="79"/>
  <c r="AO196" i="79"/>
  <c r="AP196" i="79"/>
  <c r="AI197" i="79"/>
  <c r="AJ197" i="79"/>
  <c r="AK197" i="79"/>
  <c r="AL197" i="79"/>
  <c r="AM197" i="79"/>
  <c r="AQ197" i="79" s="1"/>
  <c r="AN197" i="79"/>
  <c r="AO197" i="79"/>
  <c r="AP197" i="79"/>
  <c r="AI198" i="79"/>
  <c r="AJ198" i="79"/>
  <c r="AK198" i="79"/>
  <c r="AL198" i="79"/>
  <c r="AM198" i="79"/>
  <c r="AN198" i="79"/>
  <c r="AO198" i="79"/>
  <c r="AP198" i="79"/>
  <c r="AQ198" i="79"/>
  <c r="AI199" i="79"/>
  <c r="AJ199" i="79"/>
  <c r="AK199" i="79"/>
  <c r="AL199" i="79"/>
  <c r="AM199" i="79"/>
  <c r="AQ199" i="79" s="1"/>
  <c r="AN199" i="79"/>
  <c r="AO199" i="79"/>
  <c r="AP199" i="79"/>
  <c r="AI200" i="79"/>
  <c r="AJ200" i="79"/>
  <c r="AK200" i="79"/>
  <c r="AL200" i="79"/>
  <c r="AM200" i="79"/>
  <c r="AN200" i="79"/>
  <c r="AO200" i="79"/>
  <c r="AP200" i="79"/>
  <c r="AQ200" i="79"/>
  <c r="AI201" i="79"/>
  <c r="AJ201" i="79"/>
  <c r="AK201" i="79"/>
  <c r="AL201" i="79"/>
  <c r="AM201" i="79"/>
  <c r="AN201" i="79"/>
  <c r="AO201" i="79"/>
  <c r="AP201" i="79"/>
  <c r="AQ201" i="79"/>
  <c r="AI202" i="79"/>
  <c r="AJ202" i="79"/>
  <c r="AK202" i="79"/>
  <c r="AL202" i="79"/>
  <c r="AM202" i="79"/>
  <c r="AQ202" i="79" s="1"/>
  <c r="AN202" i="79"/>
  <c r="AO202" i="79"/>
  <c r="AP202" i="79"/>
  <c r="AI203" i="79"/>
  <c r="AJ203" i="79"/>
  <c r="AK203" i="79"/>
  <c r="AL203" i="79"/>
  <c r="AM203" i="79"/>
  <c r="AN203" i="79"/>
  <c r="AO203" i="79"/>
  <c r="AP203" i="79"/>
  <c r="AQ203" i="79"/>
  <c r="AI204" i="79"/>
  <c r="AJ204" i="79"/>
  <c r="AK204" i="79"/>
  <c r="AL204" i="79"/>
  <c r="AM204" i="79"/>
  <c r="AQ204" i="79" s="1"/>
  <c r="AN204" i="79"/>
  <c r="AO204" i="79"/>
  <c r="AP204" i="79"/>
  <c r="AI205" i="79"/>
  <c r="AJ205" i="79"/>
  <c r="AK205" i="79"/>
  <c r="AL205" i="79"/>
  <c r="AM205" i="79"/>
  <c r="AQ205" i="79" s="1"/>
  <c r="AN205" i="79"/>
  <c r="AO205" i="79"/>
  <c r="AP205" i="79"/>
  <c r="AI206" i="79"/>
  <c r="AJ206" i="79"/>
  <c r="AK206" i="79"/>
  <c r="AL206" i="79"/>
  <c r="AM206" i="79"/>
  <c r="AN206" i="79"/>
  <c r="AO206" i="79"/>
  <c r="AP206" i="79"/>
  <c r="AQ206" i="79"/>
  <c r="AI207" i="79"/>
  <c r="AJ207" i="79"/>
  <c r="AK207" i="79"/>
  <c r="AL207" i="79"/>
  <c r="AM207" i="79"/>
  <c r="AQ207" i="79" s="1"/>
  <c r="AN207" i="79"/>
  <c r="AO207" i="79"/>
  <c r="AP207" i="79"/>
  <c r="AI208" i="79"/>
  <c r="AJ208" i="79"/>
  <c r="AK208" i="79"/>
  <c r="AL208" i="79"/>
  <c r="AM208" i="79"/>
  <c r="AN208" i="79"/>
  <c r="AO208" i="79"/>
  <c r="AP208" i="79"/>
  <c r="AQ208" i="79"/>
  <c r="AI209" i="79"/>
  <c r="AJ209" i="79"/>
  <c r="AK209" i="79"/>
  <c r="AL209" i="79"/>
  <c r="AM209" i="79"/>
  <c r="AN209" i="79"/>
  <c r="AO209" i="79"/>
  <c r="AP209" i="79"/>
  <c r="AQ209" i="79"/>
  <c r="AI210" i="79"/>
  <c r="AJ210" i="79"/>
  <c r="AK210" i="79"/>
  <c r="AL210" i="79"/>
  <c r="AM210" i="79"/>
  <c r="AQ210" i="79" s="1"/>
  <c r="AN210" i="79"/>
  <c r="AO210" i="79"/>
  <c r="AP210" i="79"/>
  <c r="AI211" i="79"/>
  <c r="AJ211" i="79"/>
  <c r="AK211" i="79"/>
  <c r="AL211" i="79"/>
  <c r="AM211" i="79"/>
  <c r="AN211" i="79"/>
  <c r="AO211" i="79"/>
  <c r="AP211" i="79"/>
  <c r="AQ211" i="79"/>
  <c r="AI212" i="79"/>
  <c r="AJ212" i="79"/>
  <c r="AK212" i="79"/>
  <c r="AL212" i="79"/>
  <c r="AM212" i="79"/>
  <c r="AQ212" i="79" s="1"/>
  <c r="AN212" i="79"/>
  <c r="AO212" i="79"/>
  <c r="AP212" i="79"/>
  <c r="AI213" i="79"/>
  <c r="AJ213" i="79"/>
  <c r="AK213" i="79"/>
  <c r="AL213" i="79"/>
  <c r="AM213" i="79"/>
  <c r="AQ213" i="79" s="1"/>
  <c r="AN213" i="79"/>
  <c r="AO213" i="79"/>
  <c r="AP213" i="79"/>
  <c r="AI214" i="79"/>
  <c r="AJ214" i="79"/>
  <c r="AK214" i="79"/>
  <c r="AL214" i="79"/>
  <c r="AM214" i="79"/>
  <c r="AN214" i="79"/>
  <c r="AO214" i="79"/>
  <c r="AP214" i="79"/>
  <c r="AQ214" i="79"/>
  <c r="AI215" i="79"/>
  <c r="AJ215" i="79"/>
  <c r="AK215" i="79"/>
  <c r="AL215" i="79"/>
  <c r="AM215" i="79"/>
  <c r="AQ215" i="79" s="1"/>
  <c r="AN215" i="79"/>
  <c r="AO215" i="79"/>
  <c r="AP215" i="79"/>
  <c r="AI216" i="79"/>
  <c r="AJ216" i="79"/>
  <c r="AK216" i="79"/>
  <c r="AL216" i="79"/>
  <c r="AM216" i="79"/>
  <c r="AN216" i="79"/>
  <c r="AO216" i="79"/>
  <c r="AP216" i="79"/>
  <c r="AQ216" i="79"/>
  <c r="AI217" i="79"/>
  <c r="AJ217" i="79"/>
  <c r="AK217" i="79"/>
  <c r="AL217" i="79"/>
  <c r="AM217" i="79"/>
  <c r="AN217" i="79"/>
  <c r="AO217" i="79"/>
  <c r="AP217" i="79"/>
  <c r="AQ217" i="79"/>
  <c r="AI218" i="79"/>
  <c r="AJ218" i="79"/>
  <c r="AK218" i="79"/>
  <c r="AL218" i="79"/>
  <c r="AM218" i="79"/>
  <c r="AQ218" i="79" s="1"/>
  <c r="AN218" i="79"/>
  <c r="AO218" i="79"/>
  <c r="AP218" i="79"/>
  <c r="AI219" i="79"/>
  <c r="AJ219" i="79"/>
  <c r="AK219" i="79"/>
  <c r="AL219" i="79"/>
  <c r="AM219" i="79"/>
  <c r="AN219" i="79"/>
  <c r="AO219" i="79"/>
  <c r="AP219" i="79"/>
  <c r="AQ219" i="79"/>
  <c r="AI220" i="79"/>
  <c r="AJ220" i="79"/>
  <c r="AK220" i="79"/>
  <c r="AL220" i="79"/>
  <c r="AM220" i="79"/>
  <c r="AQ220" i="79" s="1"/>
  <c r="AN220" i="79"/>
  <c r="AO220" i="79"/>
  <c r="AP220" i="79"/>
  <c r="AI221" i="79"/>
  <c r="AJ221" i="79"/>
  <c r="AK221" i="79"/>
  <c r="AL221" i="79"/>
  <c r="AM221" i="79"/>
  <c r="AQ221" i="79" s="1"/>
  <c r="AN221" i="79"/>
  <c r="AO221" i="79"/>
  <c r="AP221" i="79"/>
  <c r="AI222" i="79"/>
  <c r="AJ222" i="79"/>
  <c r="AK222" i="79"/>
  <c r="AL222" i="79"/>
  <c r="AM222" i="79"/>
  <c r="AN222" i="79"/>
  <c r="AO222" i="79"/>
  <c r="AP222" i="79"/>
  <c r="AQ222" i="79"/>
  <c r="AI223" i="79"/>
  <c r="AJ223" i="79"/>
  <c r="AK223" i="79"/>
  <c r="AL223" i="79"/>
  <c r="AM223" i="79"/>
  <c r="AQ223" i="79" s="1"/>
  <c r="AN223" i="79"/>
  <c r="AO223" i="79"/>
  <c r="AP223" i="79"/>
  <c r="AI224" i="79"/>
  <c r="AJ224" i="79"/>
  <c r="AK224" i="79"/>
  <c r="AL224" i="79"/>
  <c r="AM224" i="79"/>
  <c r="AN224" i="79"/>
  <c r="AO224" i="79"/>
  <c r="AP224" i="79"/>
  <c r="AQ224" i="79"/>
  <c r="AI225" i="79"/>
  <c r="AJ225" i="79"/>
  <c r="AK225" i="79"/>
  <c r="AL225" i="79"/>
  <c r="AM225" i="79"/>
  <c r="AN225" i="79"/>
  <c r="AO225" i="79"/>
  <c r="AP225" i="79"/>
  <c r="AQ225" i="79"/>
  <c r="AI226" i="79"/>
  <c r="AJ226" i="79"/>
  <c r="AK226" i="79"/>
  <c r="AL226" i="79"/>
  <c r="AM226" i="79"/>
  <c r="AQ226" i="79" s="1"/>
  <c r="AN226" i="79"/>
  <c r="AO226" i="79"/>
  <c r="AP226" i="79"/>
  <c r="AI227" i="79"/>
  <c r="AJ227" i="79"/>
  <c r="AK227" i="79"/>
  <c r="AL227" i="79"/>
  <c r="AM227" i="79"/>
  <c r="AN227" i="79"/>
  <c r="AO227" i="79"/>
  <c r="AP227" i="79"/>
  <c r="AQ227" i="79"/>
  <c r="AI228" i="79"/>
  <c r="AJ228" i="79"/>
  <c r="AK228" i="79"/>
  <c r="AL228" i="79"/>
  <c r="AM228" i="79"/>
  <c r="AQ228" i="79" s="1"/>
  <c r="AN228" i="79"/>
  <c r="AO228" i="79"/>
  <c r="AP228" i="79"/>
  <c r="AI229" i="79"/>
  <c r="AJ229" i="79"/>
  <c r="AK229" i="79"/>
  <c r="AL229" i="79"/>
  <c r="AM229" i="79"/>
  <c r="AQ229" i="79" s="1"/>
  <c r="AN229" i="79"/>
  <c r="AO229" i="79"/>
  <c r="AP229" i="79"/>
  <c r="AI230" i="79"/>
  <c r="AJ230" i="79"/>
  <c r="AK230" i="79"/>
  <c r="AL230" i="79"/>
  <c r="AM230" i="79"/>
  <c r="AN230" i="79"/>
  <c r="AO230" i="79"/>
  <c r="AP230" i="79"/>
  <c r="AQ230" i="79"/>
  <c r="AI231" i="79"/>
  <c r="AJ231" i="79"/>
  <c r="AK231" i="79"/>
  <c r="AL231" i="79"/>
  <c r="AM231" i="79"/>
  <c r="AQ231" i="79" s="1"/>
  <c r="AN231" i="79"/>
  <c r="AO231" i="79"/>
  <c r="AP231" i="79"/>
  <c r="AI232" i="79"/>
  <c r="AJ232" i="79"/>
  <c r="AK232" i="79"/>
  <c r="AL232" i="79"/>
  <c r="AM232" i="79"/>
  <c r="AN232" i="79"/>
  <c r="AO232" i="79"/>
  <c r="AP232" i="79"/>
  <c r="AQ232" i="79"/>
  <c r="AI233" i="79"/>
  <c r="AJ233" i="79"/>
  <c r="AK233" i="79"/>
  <c r="AL233" i="79"/>
  <c r="AM233" i="79"/>
  <c r="AN233" i="79"/>
  <c r="AO233" i="79"/>
  <c r="AP233" i="79"/>
  <c r="AQ233" i="79"/>
  <c r="AI234" i="79"/>
  <c r="AJ234" i="79"/>
  <c r="AK234" i="79"/>
  <c r="AL234" i="79"/>
  <c r="AM234" i="79"/>
  <c r="AQ234" i="79" s="1"/>
  <c r="AN234" i="79"/>
  <c r="AO234" i="79"/>
  <c r="AP234" i="79"/>
  <c r="AI235" i="79"/>
  <c r="AJ235" i="79"/>
  <c r="AK235" i="79"/>
  <c r="AL235" i="79"/>
  <c r="AM235" i="79"/>
  <c r="AN235" i="79"/>
  <c r="AO235" i="79"/>
  <c r="AP235" i="79"/>
  <c r="AQ235" i="79"/>
  <c r="AI236" i="79"/>
  <c r="AJ236" i="79"/>
  <c r="AK236" i="79"/>
  <c r="AL236" i="79"/>
  <c r="AM236" i="79"/>
  <c r="AQ236" i="79" s="1"/>
  <c r="AN236" i="79"/>
  <c r="AO236" i="79"/>
  <c r="AP236" i="79"/>
  <c r="AI237" i="79"/>
  <c r="AJ237" i="79"/>
  <c r="AK237" i="79"/>
  <c r="AL237" i="79"/>
  <c r="AM237" i="79"/>
  <c r="AQ237" i="79" s="1"/>
  <c r="AN237" i="79"/>
  <c r="AO237" i="79"/>
  <c r="AP237" i="79"/>
  <c r="AI238" i="79"/>
  <c r="AJ238" i="79"/>
  <c r="AK238" i="79"/>
  <c r="AL238" i="79"/>
  <c r="AM238" i="79"/>
  <c r="AN238" i="79"/>
  <c r="AO238" i="79"/>
  <c r="AP238" i="79"/>
  <c r="AQ238" i="79"/>
  <c r="AI239" i="79"/>
  <c r="AJ239" i="79"/>
  <c r="AK239" i="79"/>
  <c r="AL239" i="79"/>
  <c r="AM239" i="79"/>
  <c r="AQ239" i="79" s="1"/>
  <c r="AN239" i="79"/>
  <c r="AO239" i="79"/>
  <c r="AP239" i="79"/>
  <c r="AI240" i="79"/>
  <c r="AJ240" i="79"/>
  <c r="AK240" i="79"/>
  <c r="AL240" i="79"/>
  <c r="AM240" i="79"/>
  <c r="AN240" i="79"/>
  <c r="AO240" i="79"/>
  <c r="AP240" i="79"/>
  <c r="AQ240" i="79"/>
  <c r="AI241" i="79"/>
  <c r="AJ241" i="79"/>
  <c r="AK241" i="79"/>
  <c r="AL241" i="79"/>
  <c r="AM241" i="79"/>
  <c r="AN241" i="79"/>
  <c r="AO241" i="79"/>
  <c r="AP241" i="79"/>
  <c r="AQ241" i="79"/>
  <c r="AI242" i="79"/>
  <c r="AJ242" i="79"/>
  <c r="AK242" i="79"/>
  <c r="AL242" i="79"/>
  <c r="AM242" i="79"/>
  <c r="AQ242" i="79" s="1"/>
  <c r="AN242" i="79"/>
  <c r="AO242" i="79"/>
  <c r="AP242" i="79"/>
  <c r="AI243" i="79"/>
  <c r="AJ243" i="79"/>
  <c r="AK243" i="79"/>
  <c r="AL243" i="79"/>
  <c r="AM243" i="79"/>
  <c r="AN243" i="79"/>
  <c r="AO243" i="79"/>
  <c r="AP243" i="79"/>
  <c r="AQ243" i="79"/>
  <c r="AI244" i="79"/>
  <c r="AJ244" i="79"/>
  <c r="AK244" i="79"/>
  <c r="AL244" i="79"/>
  <c r="AM244" i="79"/>
  <c r="AQ244" i="79" s="1"/>
  <c r="AN244" i="79"/>
  <c r="AO244" i="79"/>
  <c r="AP244" i="79"/>
  <c r="AI245" i="79"/>
  <c r="AJ245" i="79"/>
  <c r="AK245" i="79"/>
  <c r="AL245" i="79"/>
  <c r="AM245" i="79"/>
  <c r="AQ245" i="79" s="1"/>
  <c r="AN245" i="79"/>
  <c r="AO245" i="79"/>
  <c r="AP245" i="79"/>
  <c r="AI246" i="79"/>
  <c r="AJ246" i="79"/>
  <c r="AK246" i="79"/>
  <c r="AL246" i="79"/>
  <c r="AM246" i="79"/>
  <c r="AN246" i="79"/>
  <c r="AO246" i="79"/>
  <c r="AP246" i="79"/>
  <c r="AQ246" i="79"/>
  <c r="AI247" i="79"/>
  <c r="AJ247" i="79"/>
  <c r="AK247" i="79"/>
  <c r="AL247" i="79"/>
  <c r="AM247" i="79"/>
  <c r="AQ247" i="79" s="1"/>
  <c r="AN247" i="79"/>
  <c r="AO247" i="79"/>
  <c r="AP247" i="79"/>
  <c r="AI248" i="79"/>
  <c r="AJ248" i="79"/>
  <c r="AK248" i="79"/>
  <c r="AL248" i="79"/>
  <c r="AM248" i="79"/>
  <c r="AN248" i="79"/>
  <c r="AO248" i="79"/>
  <c r="AP248" i="79"/>
  <c r="AQ248" i="79"/>
  <c r="AI249" i="79"/>
  <c r="AJ249" i="79"/>
  <c r="AK249" i="79"/>
  <c r="AL249" i="79"/>
  <c r="AM249" i="79"/>
  <c r="AN249" i="79"/>
  <c r="AO249" i="79"/>
  <c r="AP249" i="79"/>
  <c r="AQ249" i="79"/>
  <c r="AI250" i="79"/>
  <c r="AJ250" i="79"/>
  <c r="AK250" i="79"/>
  <c r="AL250" i="79"/>
  <c r="AM250" i="79"/>
  <c r="AQ250" i="79" s="1"/>
  <c r="AN250" i="79"/>
  <c r="AO250" i="79"/>
  <c r="AP250" i="79"/>
  <c r="AI251" i="79"/>
  <c r="AJ251" i="79"/>
  <c r="AK251" i="79"/>
  <c r="AL251" i="79"/>
  <c r="AM251" i="79"/>
  <c r="AN251" i="79"/>
  <c r="AO251" i="79"/>
  <c r="AP251" i="79"/>
  <c r="AQ251" i="79"/>
  <c r="AI252" i="79"/>
  <c r="AJ252" i="79"/>
  <c r="AK252" i="79"/>
  <c r="AL252" i="79"/>
  <c r="AM252" i="79"/>
  <c r="AQ252" i="79" s="1"/>
  <c r="AN252" i="79"/>
  <c r="AO252" i="79"/>
  <c r="AP252" i="79"/>
  <c r="AI253" i="79"/>
  <c r="AJ253" i="79"/>
  <c r="AK253" i="79"/>
  <c r="AL253" i="79"/>
  <c r="AM253" i="79"/>
  <c r="AQ253" i="79" s="1"/>
  <c r="AN253" i="79"/>
  <c r="AO253" i="79"/>
  <c r="AP253" i="79"/>
  <c r="AI254" i="79"/>
  <c r="AJ254" i="79"/>
  <c r="AK254" i="79"/>
  <c r="AL254" i="79"/>
  <c r="AM254" i="79"/>
  <c r="AN254" i="79"/>
  <c r="AO254" i="79"/>
  <c r="AP254" i="79"/>
  <c r="AQ254" i="79"/>
  <c r="AI255" i="79"/>
  <c r="AJ255" i="79"/>
  <c r="AK255" i="79"/>
  <c r="AL255" i="79"/>
  <c r="AM255" i="79"/>
  <c r="AQ255" i="79" s="1"/>
  <c r="AN255" i="79"/>
  <c r="AO255" i="79"/>
  <c r="AP255" i="79"/>
  <c r="AI256" i="79"/>
  <c r="AJ256" i="79"/>
  <c r="AK256" i="79"/>
  <c r="AL256" i="79"/>
  <c r="AM256" i="79"/>
  <c r="AN256" i="79"/>
  <c r="AO256" i="79"/>
  <c r="AP256" i="79"/>
  <c r="AQ256" i="79"/>
  <c r="AI257" i="79"/>
  <c r="AJ257" i="79"/>
  <c r="AK257" i="79"/>
  <c r="AL257" i="79"/>
  <c r="AM257" i="79"/>
  <c r="AN257" i="79"/>
  <c r="AO257" i="79"/>
  <c r="AP257" i="79"/>
  <c r="AQ257" i="79"/>
  <c r="AI258" i="79"/>
  <c r="AJ258" i="79"/>
  <c r="AK258" i="79"/>
  <c r="AL258" i="79"/>
  <c r="AM258" i="79"/>
  <c r="AQ258" i="79" s="1"/>
  <c r="AN258" i="79"/>
  <c r="AO258" i="79"/>
  <c r="AP258" i="79"/>
  <c r="AI259" i="79"/>
  <c r="AJ259" i="79"/>
  <c r="AK259" i="79"/>
  <c r="AL259" i="79"/>
  <c r="AM259" i="79"/>
  <c r="AN259" i="79"/>
  <c r="AO259" i="79"/>
  <c r="AP259" i="79"/>
  <c r="AQ259" i="79"/>
  <c r="AI260" i="79"/>
  <c r="AJ260" i="79"/>
  <c r="AK260" i="79"/>
  <c r="AL260" i="79"/>
  <c r="AM260" i="79"/>
  <c r="AQ260" i="79" s="1"/>
  <c r="AN260" i="79"/>
  <c r="AO260" i="79"/>
  <c r="AP260" i="79"/>
  <c r="AI261" i="79"/>
  <c r="AJ261" i="79"/>
  <c r="AK261" i="79"/>
  <c r="AL261" i="79"/>
  <c r="AM261" i="79"/>
  <c r="AQ261" i="79" s="1"/>
  <c r="AN261" i="79"/>
  <c r="AO261" i="79"/>
  <c r="AP261" i="79"/>
  <c r="AI262" i="79"/>
  <c r="AJ262" i="79"/>
  <c r="AK262" i="79"/>
  <c r="AL262" i="79"/>
  <c r="AM262" i="79"/>
  <c r="AN262" i="79"/>
  <c r="AO262" i="79"/>
  <c r="AP262" i="79"/>
  <c r="AQ262" i="79"/>
  <c r="AI263" i="79"/>
  <c r="AJ263" i="79"/>
  <c r="AK263" i="79"/>
  <c r="AL263" i="79"/>
  <c r="AM263" i="79"/>
  <c r="AQ263" i="79" s="1"/>
  <c r="AN263" i="79"/>
  <c r="AO263" i="79"/>
  <c r="AP263" i="79"/>
  <c r="AI264" i="79"/>
  <c r="AJ264" i="79"/>
  <c r="AK264" i="79"/>
  <c r="AL264" i="79"/>
  <c r="AM264" i="79"/>
  <c r="AN264" i="79"/>
  <c r="AO264" i="79"/>
  <c r="AP264" i="79"/>
  <c r="AQ264" i="79"/>
  <c r="AI265" i="79"/>
  <c r="AJ265" i="79"/>
  <c r="AK265" i="79"/>
  <c r="AL265" i="79"/>
  <c r="AM265" i="79"/>
  <c r="AN265" i="79"/>
  <c r="AO265" i="79"/>
  <c r="AP265" i="79"/>
  <c r="AQ265" i="79"/>
  <c r="AI266" i="79"/>
  <c r="AJ266" i="79"/>
  <c r="AK266" i="79"/>
  <c r="AL266" i="79"/>
  <c r="AM266" i="79"/>
  <c r="AQ266" i="79" s="1"/>
  <c r="AN266" i="79"/>
  <c r="AO266" i="79"/>
  <c r="AP266" i="79"/>
  <c r="AI267" i="79"/>
  <c r="AJ267" i="79"/>
  <c r="AK267" i="79"/>
  <c r="AL267" i="79"/>
  <c r="AM267" i="79"/>
  <c r="AN267" i="79"/>
  <c r="AO267" i="79"/>
  <c r="AP267" i="79"/>
  <c r="AQ267" i="79"/>
  <c r="AI268" i="79"/>
  <c r="AJ268" i="79"/>
  <c r="AK268" i="79"/>
  <c r="AL268" i="79"/>
  <c r="AM268" i="79"/>
  <c r="AQ268" i="79" s="1"/>
  <c r="AN268" i="79"/>
  <c r="AO268" i="79"/>
  <c r="AP268" i="79"/>
  <c r="AI269" i="79"/>
  <c r="AJ269" i="79"/>
  <c r="AK269" i="79"/>
  <c r="AL269" i="79"/>
  <c r="AM269" i="79"/>
  <c r="AQ269" i="79" s="1"/>
  <c r="AN269" i="79"/>
  <c r="AO269" i="79"/>
  <c r="AP269" i="79"/>
  <c r="AI270" i="79"/>
  <c r="AJ270" i="79"/>
  <c r="AK270" i="79"/>
  <c r="AL270" i="79"/>
  <c r="AM270" i="79"/>
  <c r="AN270" i="79"/>
  <c r="AO270" i="79"/>
  <c r="AP270" i="79"/>
  <c r="AQ270" i="79"/>
  <c r="AI271" i="79"/>
  <c r="AJ271" i="79"/>
  <c r="AK271" i="79"/>
  <c r="AL271" i="79"/>
  <c r="AM271" i="79"/>
  <c r="AQ271" i="79" s="1"/>
  <c r="AN271" i="79"/>
  <c r="AO271" i="79"/>
  <c r="AP271" i="79"/>
  <c r="AI272" i="79"/>
  <c r="AJ272" i="79"/>
  <c r="AK272" i="79"/>
  <c r="AL272" i="79"/>
  <c r="AM272" i="79"/>
  <c r="AN272" i="79"/>
  <c r="AO272" i="79"/>
  <c r="AP272" i="79"/>
  <c r="AQ272" i="79"/>
  <c r="AI273" i="79"/>
  <c r="AJ273" i="79"/>
  <c r="AK273" i="79"/>
  <c r="AL273" i="79"/>
  <c r="AM273" i="79"/>
  <c r="AN273" i="79"/>
  <c r="AO273" i="79"/>
  <c r="AP273" i="79"/>
  <c r="AQ273" i="79"/>
  <c r="AI274" i="79"/>
  <c r="AJ274" i="79"/>
  <c r="AK274" i="79"/>
  <c r="AL274" i="79"/>
  <c r="AM274" i="79"/>
  <c r="AQ274" i="79" s="1"/>
  <c r="AN274" i="79"/>
  <c r="AO274" i="79"/>
  <c r="AP274" i="79"/>
  <c r="AI275" i="79"/>
  <c r="AJ275" i="79"/>
  <c r="AK275" i="79"/>
  <c r="AL275" i="79"/>
  <c r="AM275" i="79"/>
  <c r="AN275" i="79"/>
  <c r="AO275" i="79"/>
  <c r="AP275" i="79"/>
  <c r="AQ275" i="79"/>
  <c r="AI276" i="79"/>
  <c r="AJ276" i="79"/>
  <c r="AK276" i="79"/>
  <c r="AL276" i="79"/>
  <c r="AM276" i="79"/>
  <c r="AQ276" i="79" s="1"/>
  <c r="AN276" i="79"/>
  <c r="AO276" i="79"/>
  <c r="AP276" i="79"/>
  <c r="AI277" i="79"/>
  <c r="AJ277" i="79"/>
  <c r="AK277" i="79"/>
  <c r="AL277" i="79"/>
  <c r="AM277" i="79"/>
  <c r="AQ277" i="79" s="1"/>
  <c r="AN277" i="79"/>
  <c r="AO277" i="79"/>
  <c r="AP277" i="79"/>
  <c r="AI278" i="79"/>
  <c r="AJ278" i="79"/>
  <c r="AK278" i="79"/>
  <c r="AL278" i="79"/>
  <c r="AM278" i="79"/>
  <c r="AN278" i="79"/>
  <c r="AO278" i="79"/>
  <c r="AP278" i="79"/>
  <c r="AQ278" i="79"/>
  <c r="AI279" i="79"/>
  <c r="AJ279" i="79"/>
  <c r="AK279" i="79"/>
  <c r="AL279" i="79"/>
  <c r="AM279" i="79"/>
  <c r="AQ279" i="79" s="1"/>
  <c r="AN279" i="79"/>
  <c r="AO279" i="79"/>
  <c r="AP279" i="79"/>
  <c r="AI280" i="79"/>
  <c r="AJ280" i="79"/>
  <c r="AK280" i="79"/>
  <c r="AL280" i="79"/>
  <c r="AM280" i="79"/>
  <c r="AN280" i="79"/>
  <c r="AO280" i="79"/>
  <c r="AP280" i="79"/>
  <c r="AQ280" i="79"/>
  <c r="AI281" i="79"/>
  <c r="AJ281" i="79"/>
  <c r="AK281" i="79"/>
  <c r="AL281" i="79"/>
  <c r="AM281" i="79"/>
  <c r="AN281" i="79"/>
  <c r="AO281" i="79"/>
  <c r="AP281" i="79"/>
  <c r="AQ281" i="79"/>
  <c r="AI282" i="79"/>
  <c r="AJ282" i="79"/>
  <c r="AK282" i="79"/>
  <c r="AL282" i="79"/>
  <c r="AM282" i="79"/>
  <c r="AQ282" i="79" s="1"/>
  <c r="AN282" i="79"/>
  <c r="AO282" i="79"/>
  <c r="AP282" i="79"/>
  <c r="AI283" i="79"/>
  <c r="AJ283" i="79"/>
  <c r="AK283" i="79"/>
  <c r="AL283" i="79"/>
  <c r="AM283" i="79"/>
  <c r="AN283" i="79"/>
  <c r="AO283" i="79"/>
  <c r="AP283" i="79"/>
  <c r="AQ283" i="79"/>
  <c r="AI284" i="79"/>
  <c r="AJ284" i="79"/>
  <c r="AK284" i="79"/>
  <c r="AL284" i="79"/>
  <c r="AM284" i="79"/>
  <c r="AQ284" i="79" s="1"/>
  <c r="AN284" i="79"/>
  <c r="AO284" i="79"/>
  <c r="AP284" i="79"/>
  <c r="AI285" i="79"/>
  <c r="AJ285" i="79"/>
  <c r="AK285" i="79"/>
  <c r="AL285" i="79"/>
  <c r="AM285" i="79"/>
  <c r="AQ285" i="79" s="1"/>
  <c r="AN285" i="79"/>
  <c r="AO285" i="79"/>
  <c r="AP285" i="79"/>
  <c r="AI286" i="79"/>
  <c r="AJ286" i="79"/>
  <c r="AK286" i="79"/>
  <c r="AL286" i="79"/>
  <c r="AM286" i="79"/>
  <c r="AN286" i="79"/>
  <c r="AO286" i="79"/>
  <c r="AP286" i="79"/>
  <c r="AQ286" i="79"/>
  <c r="AI287" i="79"/>
  <c r="AJ287" i="79"/>
  <c r="AK287" i="79"/>
  <c r="AL287" i="79"/>
  <c r="AM287" i="79"/>
  <c r="AQ287" i="79" s="1"/>
  <c r="AN287" i="79"/>
  <c r="AO287" i="79"/>
  <c r="AP287" i="79"/>
  <c r="AI288" i="79"/>
  <c r="AJ288" i="79"/>
  <c r="AK288" i="79"/>
  <c r="AL288" i="79"/>
  <c r="AM288" i="79"/>
  <c r="AN288" i="79"/>
  <c r="AO288" i="79"/>
  <c r="AP288" i="79"/>
  <c r="AQ288" i="79"/>
  <c r="AI289" i="79"/>
  <c r="AJ289" i="79"/>
  <c r="AK289" i="79"/>
  <c r="AL289" i="79"/>
  <c r="AM289" i="79"/>
  <c r="AN289" i="79"/>
  <c r="AO289" i="79"/>
  <c r="AP289" i="79"/>
  <c r="AQ289" i="79"/>
  <c r="AI290" i="79"/>
  <c r="AJ290" i="79"/>
  <c r="AK290" i="79"/>
  <c r="AL290" i="79"/>
  <c r="AM290" i="79"/>
  <c r="AQ290" i="79" s="1"/>
  <c r="AN290" i="79"/>
  <c r="AO290" i="79"/>
  <c r="AP290" i="79"/>
  <c r="AI291" i="79"/>
  <c r="AJ291" i="79"/>
  <c r="AK291" i="79"/>
  <c r="AL291" i="79"/>
  <c r="AM291" i="79"/>
  <c r="AN291" i="79"/>
  <c r="AO291" i="79"/>
  <c r="AP291" i="79"/>
  <c r="AQ291" i="79"/>
  <c r="AI292" i="79"/>
  <c r="AJ292" i="79"/>
  <c r="AK292" i="79"/>
  <c r="AL292" i="79"/>
  <c r="AM292" i="79"/>
  <c r="AQ292" i="79" s="1"/>
  <c r="AN292" i="79"/>
  <c r="AO292" i="79"/>
  <c r="AP292" i="79"/>
  <c r="AI293" i="79"/>
  <c r="AJ293" i="79"/>
  <c r="AK293" i="79"/>
  <c r="AL293" i="79"/>
  <c r="AM293" i="79"/>
  <c r="AQ293" i="79" s="1"/>
  <c r="AN293" i="79"/>
  <c r="AO293" i="79"/>
  <c r="AP293" i="79"/>
  <c r="AI294" i="79"/>
  <c r="AJ294" i="79"/>
  <c r="AK294" i="79"/>
  <c r="AL294" i="79"/>
  <c r="AM294" i="79"/>
  <c r="AN294" i="79"/>
  <c r="AO294" i="79"/>
  <c r="AP294" i="79"/>
  <c r="AQ294" i="79"/>
  <c r="AI295" i="79"/>
  <c r="AJ295" i="79"/>
  <c r="AK295" i="79"/>
  <c r="AL295" i="79"/>
  <c r="AM295" i="79"/>
  <c r="AQ295" i="79" s="1"/>
  <c r="AN295" i="79"/>
  <c r="AO295" i="79"/>
  <c r="AP295" i="79"/>
  <c r="AI296" i="79"/>
  <c r="AJ296" i="79"/>
  <c r="AK296" i="79"/>
  <c r="AL296" i="79"/>
  <c r="AM296" i="79"/>
  <c r="AN296" i="79"/>
  <c r="AO296" i="79"/>
  <c r="AP296" i="79"/>
  <c r="AQ296" i="79"/>
  <c r="AI297" i="79"/>
  <c r="AJ297" i="79"/>
  <c r="AK297" i="79"/>
  <c r="AL297" i="79"/>
  <c r="AM297" i="79"/>
  <c r="AN297" i="79"/>
  <c r="AO297" i="79"/>
  <c r="AP297" i="79"/>
  <c r="AQ297" i="79"/>
  <c r="AI298" i="79"/>
  <c r="AJ298" i="79"/>
  <c r="AK298" i="79"/>
  <c r="AL298" i="79"/>
  <c r="AM298" i="79"/>
  <c r="AQ298" i="79" s="1"/>
  <c r="AN298" i="79"/>
  <c r="AO298" i="79"/>
  <c r="AP298" i="79"/>
  <c r="AI299" i="79"/>
  <c r="AJ299" i="79"/>
  <c r="AK299" i="79"/>
  <c r="AL299" i="79"/>
  <c r="AM299" i="79"/>
  <c r="AN299" i="79"/>
  <c r="AO299" i="79"/>
  <c r="AP299" i="79"/>
  <c r="AQ299" i="79"/>
  <c r="AI300" i="79"/>
  <c r="AJ300" i="79"/>
  <c r="AK300" i="79"/>
  <c r="AL300" i="79"/>
  <c r="AM300" i="79"/>
  <c r="AQ300" i="79" s="1"/>
  <c r="AN300" i="79"/>
  <c r="AO300" i="79"/>
  <c r="AP300" i="79"/>
  <c r="AI301" i="79"/>
  <c r="AJ301" i="79"/>
  <c r="AK301" i="79"/>
  <c r="AL301" i="79"/>
  <c r="AM301" i="79"/>
  <c r="AQ301" i="79" s="1"/>
  <c r="AN301" i="79"/>
  <c r="AO301" i="79"/>
  <c r="AP301" i="79"/>
  <c r="AI302" i="79"/>
  <c r="AJ302" i="79"/>
  <c r="AK302" i="79"/>
  <c r="AL302" i="79"/>
  <c r="AM302" i="79"/>
  <c r="AN302" i="79"/>
  <c r="AO302" i="79"/>
  <c r="AP302" i="79"/>
  <c r="AQ302" i="79"/>
  <c r="AI303" i="79"/>
  <c r="AJ303" i="79"/>
  <c r="AK303" i="79"/>
  <c r="AL303" i="79"/>
  <c r="AM303" i="79"/>
  <c r="AQ303" i="79" s="1"/>
  <c r="AN303" i="79"/>
  <c r="AO303" i="79"/>
  <c r="AP303" i="79"/>
  <c r="AI304" i="79"/>
  <c r="AJ304" i="79"/>
  <c r="AK304" i="79"/>
  <c r="AL304" i="79"/>
  <c r="AM304" i="79"/>
  <c r="AN304" i="79"/>
  <c r="AO304" i="79"/>
  <c r="AP304" i="79"/>
  <c r="AQ304" i="79"/>
  <c r="AI305" i="79"/>
  <c r="AJ305" i="79"/>
  <c r="AK305" i="79"/>
  <c r="AL305" i="79"/>
  <c r="AM305" i="79"/>
  <c r="AN305" i="79"/>
  <c r="AO305" i="79"/>
  <c r="AP305" i="79"/>
  <c r="AQ305" i="79"/>
  <c r="AI306" i="79"/>
  <c r="AJ306" i="79"/>
  <c r="AK306" i="79"/>
  <c r="AL306" i="79"/>
  <c r="AM306" i="79"/>
  <c r="AQ306" i="79" s="1"/>
  <c r="AN306" i="79"/>
  <c r="AO306" i="79"/>
  <c r="AP306" i="79"/>
  <c r="AI307" i="79"/>
  <c r="AJ307" i="79"/>
  <c r="AK307" i="79"/>
  <c r="AL307" i="79"/>
  <c r="AM307" i="79"/>
  <c r="AN307" i="79"/>
  <c r="AO307" i="79"/>
  <c r="AP307" i="79"/>
  <c r="AQ307" i="79"/>
  <c r="AI308" i="79"/>
  <c r="AJ308" i="79"/>
  <c r="AK308" i="79"/>
  <c r="AL308" i="79"/>
  <c r="AM308" i="79"/>
  <c r="AQ308" i="79" s="1"/>
  <c r="AN308" i="79"/>
  <c r="AO308" i="79"/>
  <c r="AP308" i="79"/>
  <c r="AI309" i="79"/>
  <c r="AJ309" i="79"/>
  <c r="AK309" i="79"/>
  <c r="AL309" i="79"/>
  <c r="AM309" i="79"/>
  <c r="AQ309" i="79" s="1"/>
  <c r="AN309" i="79"/>
  <c r="AO309" i="79"/>
  <c r="AP309" i="79"/>
  <c r="AI310" i="79"/>
  <c r="AJ310" i="79"/>
  <c r="AK310" i="79"/>
  <c r="AL310" i="79"/>
  <c r="AM310" i="79"/>
  <c r="AN310" i="79"/>
  <c r="AO310" i="79"/>
  <c r="AP310" i="79"/>
  <c r="AQ310" i="79"/>
  <c r="AI311" i="79"/>
  <c r="AJ311" i="79"/>
  <c r="AK311" i="79"/>
  <c r="AL311" i="79"/>
  <c r="AM311" i="79"/>
  <c r="AQ311" i="79" s="1"/>
  <c r="AN311" i="79"/>
  <c r="AO311" i="79"/>
  <c r="AP311" i="79"/>
  <c r="AI312" i="79"/>
  <c r="AJ312" i="79"/>
  <c r="AK312" i="79"/>
  <c r="AL312" i="79"/>
  <c r="AM312" i="79"/>
  <c r="AN312" i="79"/>
  <c r="AO312" i="79"/>
  <c r="AP312" i="79"/>
  <c r="AQ312" i="79"/>
  <c r="AI313" i="79"/>
  <c r="AJ313" i="79"/>
  <c r="AK313" i="79"/>
  <c r="AL313" i="79"/>
  <c r="AM313" i="79"/>
  <c r="AN313" i="79"/>
  <c r="AO313" i="79"/>
  <c r="AP313" i="79"/>
  <c r="AQ313" i="79"/>
  <c r="AI314" i="79"/>
  <c r="AJ314" i="79"/>
  <c r="AK314" i="79"/>
  <c r="AL314" i="79"/>
  <c r="AM314" i="79"/>
  <c r="AQ314" i="79" s="1"/>
  <c r="AN314" i="79"/>
  <c r="AO314" i="79"/>
  <c r="AP314" i="79"/>
  <c r="AN158" i="73"/>
  <c r="AO158" i="73"/>
  <c r="AN159" i="73"/>
  <c r="AO159" i="73"/>
  <c r="AN160" i="73"/>
  <c r="AO160" i="73"/>
  <c r="AN161" i="73"/>
  <c r="AO161" i="73"/>
  <c r="AN162" i="73"/>
  <c r="AO162" i="73"/>
  <c r="AN163" i="73"/>
  <c r="AO163" i="73"/>
  <c r="AN164" i="73"/>
  <c r="AO164" i="73"/>
  <c r="AN165" i="73"/>
  <c r="AO165" i="73"/>
  <c r="AN166" i="73"/>
  <c r="AO166" i="73"/>
  <c r="AN167" i="73"/>
  <c r="AO167" i="73"/>
  <c r="AN168" i="73"/>
  <c r="AO168" i="73"/>
  <c r="AN169" i="73"/>
  <c r="AO169" i="73"/>
  <c r="AN170" i="73"/>
  <c r="AO170" i="73"/>
  <c r="AN171" i="73"/>
  <c r="AO171" i="73"/>
  <c r="AN172" i="73"/>
  <c r="AO172" i="73"/>
  <c r="AN173" i="73"/>
  <c r="AO173" i="73"/>
  <c r="AN174" i="73"/>
  <c r="AO174" i="73"/>
  <c r="AN175" i="73"/>
  <c r="AO175" i="73"/>
  <c r="AN176" i="73"/>
  <c r="AO176" i="73"/>
  <c r="AN177" i="73"/>
  <c r="AO177" i="73"/>
  <c r="AN178" i="73"/>
  <c r="AO178" i="73"/>
  <c r="AN179" i="73"/>
  <c r="AO179" i="73"/>
  <c r="AN180" i="73"/>
  <c r="AO180" i="73"/>
  <c r="AN181" i="73"/>
  <c r="AO181" i="73"/>
  <c r="AN182" i="73"/>
  <c r="AO182" i="73"/>
  <c r="AN183" i="73"/>
  <c r="AO183" i="73"/>
  <c r="AN184" i="73"/>
  <c r="AO184" i="73"/>
  <c r="AN185" i="73"/>
  <c r="AO185" i="73"/>
  <c r="AN186" i="73"/>
  <c r="AO186" i="73"/>
  <c r="AN187" i="73"/>
  <c r="AO187" i="73"/>
  <c r="AN188" i="73"/>
  <c r="AO188" i="73"/>
  <c r="AN189" i="73"/>
  <c r="AO189" i="73"/>
  <c r="AN190" i="73"/>
  <c r="AO190" i="73"/>
  <c r="AN191" i="73"/>
  <c r="AO191" i="73"/>
  <c r="AN192" i="73"/>
  <c r="AO192" i="73"/>
  <c r="AN193" i="73"/>
  <c r="AO193" i="73"/>
  <c r="AN194" i="73"/>
  <c r="AO194" i="73"/>
  <c r="AN195" i="73"/>
  <c r="AO195" i="73"/>
  <c r="AN196" i="73"/>
  <c r="AO196" i="73"/>
  <c r="AN197" i="73"/>
  <c r="AO197" i="73"/>
  <c r="AN198" i="73"/>
  <c r="AO198" i="73"/>
  <c r="AN199" i="73"/>
  <c r="AO199" i="73"/>
  <c r="AN200" i="73"/>
  <c r="AO200" i="73"/>
  <c r="AN201" i="73"/>
  <c r="AO201" i="73"/>
  <c r="AN202" i="73"/>
  <c r="AO202" i="73"/>
  <c r="AN203" i="73"/>
  <c r="AO203" i="73"/>
  <c r="AN204" i="73"/>
  <c r="AO204" i="73"/>
  <c r="AN205" i="73"/>
  <c r="AO205" i="73"/>
  <c r="AN206" i="73"/>
  <c r="AO206" i="73"/>
  <c r="AN207" i="73"/>
  <c r="AO207" i="73"/>
  <c r="AN208" i="73"/>
  <c r="AO208" i="73"/>
  <c r="AN209" i="73"/>
  <c r="AO209" i="73"/>
  <c r="AN210" i="73"/>
  <c r="AO210" i="73"/>
  <c r="AN211" i="73"/>
  <c r="AO211" i="73"/>
  <c r="AN212" i="73"/>
  <c r="AO212" i="73"/>
  <c r="AN213" i="73"/>
  <c r="AO213" i="73"/>
  <c r="AN214" i="73"/>
  <c r="AO214" i="73"/>
  <c r="AN215" i="73"/>
  <c r="AO215" i="73"/>
  <c r="AN216" i="73"/>
  <c r="AO216" i="73"/>
  <c r="AN217" i="73"/>
  <c r="AO217" i="73"/>
  <c r="AN218" i="73"/>
  <c r="AO218" i="73"/>
  <c r="AN219" i="73"/>
  <c r="AO219" i="73"/>
  <c r="AN220" i="73"/>
  <c r="AO220" i="73"/>
  <c r="AN221" i="73"/>
  <c r="AO221" i="73"/>
  <c r="AN222" i="73"/>
  <c r="AO222" i="73"/>
  <c r="AN223" i="73"/>
  <c r="AO223" i="73"/>
  <c r="AN224" i="73"/>
  <c r="AO224" i="73"/>
  <c r="AN225" i="73"/>
  <c r="AO225" i="73"/>
  <c r="AN226" i="73"/>
  <c r="AO226" i="73"/>
  <c r="AN227" i="73"/>
  <c r="AO227" i="73"/>
  <c r="AN228" i="73"/>
  <c r="AO228" i="73"/>
  <c r="AN229" i="73"/>
  <c r="AO229" i="73"/>
  <c r="AN230" i="73"/>
  <c r="AO230" i="73"/>
  <c r="AN231" i="73"/>
  <c r="AO231" i="73"/>
  <c r="AN232" i="73"/>
  <c r="AO232" i="73"/>
  <c r="AN233" i="73"/>
  <c r="AO233" i="73"/>
  <c r="AN234" i="73"/>
  <c r="AO234" i="73"/>
  <c r="AN235" i="73"/>
  <c r="AO235" i="73"/>
  <c r="AN236" i="73"/>
  <c r="AO236" i="73"/>
  <c r="AN237" i="73"/>
  <c r="AO237" i="73"/>
  <c r="AN238" i="73"/>
  <c r="AO238" i="73"/>
  <c r="AN239" i="73"/>
  <c r="AO239" i="73"/>
  <c r="AN240" i="73"/>
  <c r="AO240" i="73"/>
  <c r="AN241" i="73"/>
  <c r="AO241" i="73"/>
  <c r="AN242" i="73"/>
  <c r="AO242" i="73"/>
  <c r="AN243" i="73"/>
  <c r="AO243" i="73"/>
  <c r="AN244" i="73"/>
  <c r="AO244" i="73"/>
  <c r="AN245" i="73"/>
  <c r="AO245" i="73"/>
  <c r="AN246" i="73"/>
  <c r="AO246" i="73"/>
  <c r="AN247" i="73"/>
  <c r="AO247" i="73"/>
  <c r="AN248" i="73"/>
  <c r="AO248" i="73"/>
  <c r="AN249" i="73"/>
  <c r="AO249" i="73"/>
  <c r="AN250" i="73"/>
  <c r="AO250" i="73"/>
  <c r="AN251" i="73"/>
  <c r="AO251" i="73"/>
  <c r="AN252" i="73"/>
  <c r="AO252" i="73"/>
  <c r="AN253" i="73"/>
  <c r="AO253" i="73"/>
  <c r="AN254" i="73"/>
  <c r="AO254" i="73"/>
  <c r="AN255" i="73"/>
  <c r="AO255" i="73"/>
  <c r="AN256" i="73"/>
  <c r="AO256" i="73"/>
  <c r="AN257" i="73"/>
  <c r="AO257" i="73"/>
  <c r="AN258" i="73"/>
  <c r="AO258" i="73"/>
  <c r="AN259" i="73"/>
  <c r="AO259" i="73"/>
  <c r="AN260" i="73"/>
  <c r="AO260" i="73"/>
  <c r="AN261" i="73"/>
  <c r="AO261" i="73"/>
  <c r="AN262" i="73"/>
  <c r="AO262" i="73"/>
  <c r="AN263" i="73"/>
  <c r="AO263" i="73"/>
  <c r="AN264" i="73"/>
  <c r="AO264" i="73"/>
  <c r="AN265" i="73"/>
  <c r="AO265" i="73"/>
  <c r="AN266" i="73"/>
  <c r="AO266" i="73"/>
  <c r="AN267" i="73"/>
  <c r="AO267" i="73"/>
  <c r="AN268" i="73"/>
  <c r="AO268" i="73"/>
  <c r="AN269" i="73"/>
  <c r="AO269" i="73"/>
  <c r="AN270" i="73"/>
  <c r="AO270" i="73"/>
  <c r="AN271" i="73"/>
  <c r="AO271" i="73"/>
  <c r="AN272" i="73"/>
  <c r="AO272" i="73"/>
  <c r="AN273" i="73"/>
  <c r="AO273" i="73"/>
  <c r="AN274" i="73"/>
  <c r="AO274" i="73"/>
  <c r="AN275" i="73"/>
  <c r="AO275" i="73"/>
  <c r="AN276" i="73"/>
  <c r="AO276" i="73"/>
  <c r="AN277" i="73"/>
  <c r="AO277" i="73"/>
  <c r="AN278" i="73"/>
  <c r="AO278" i="73"/>
  <c r="AN279" i="73"/>
  <c r="AO279" i="73"/>
  <c r="AN280" i="73"/>
  <c r="AO280" i="73"/>
  <c r="AN281" i="73"/>
  <c r="AO281" i="73"/>
  <c r="AN282" i="73"/>
  <c r="AO282" i="73"/>
  <c r="AN283" i="73"/>
  <c r="AO283" i="73"/>
  <c r="AN284" i="73"/>
  <c r="AO284" i="73"/>
  <c r="AN285" i="73"/>
  <c r="AO285" i="73"/>
  <c r="AN286" i="73"/>
  <c r="AO286" i="73"/>
  <c r="AN287" i="73"/>
  <c r="AO287" i="73"/>
  <c r="AN288" i="73"/>
  <c r="AO288" i="73"/>
  <c r="AN289" i="73"/>
  <c r="AO289" i="73"/>
  <c r="AN290" i="73"/>
  <c r="AO290" i="73"/>
  <c r="AN291" i="73"/>
  <c r="AO291" i="73"/>
  <c r="AN292" i="73"/>
  <c r="AO292" i="73"/>
  <c r="AN293" i="73"/>
  <c r="AO293" i="73"/>
  <c r="AN294" i="73"/>
  <c r="AO294" i="73"/>
  <c r="AN295" i="73"/>
  <c r="AO295" i="73"/>
  <c r="AN296" i="73"/>
  <c r="AO296" i="73"/>
  <c r="AN297" i="73"/>
  <c r="AO297" i="73"/>
  <c r="AN298" i="73"/>
  <c r="AO298" i="73"/>
  <c r="AN299" i="73"/>
  <c r="AO299" i="73"/>
  <c r="AN300" i="73"/>
  <c r="AO300" i="73"/>
  <c r="AN301" i="73"/>
  <c r="AO301" i="73"/>
  <c r="AN302" i="73"/>
  <c r="AO302" i="73"/>
  <c r="AN303" i="73"/>
  <c r="AO303" i="73"/>
  <c r="AN304" i="73"/>
  <c r="AO304" i="73"/>
  <c r="AN305" i="73"/>
  <c r="AO305" i="73"/>
  <c r="AN306" i="73"/>
  <c r="AO306" i="73"/>
  <c r="AN307" i="73"/>
  <c r="AO307" i="73"/>
  <c r="AN308" i="73"/>
  <c r="AO308" i="73"/>
  <c r="AN309" i="73"/>
  <c r="AO309" i="73"/>
  <c r="AN310" i="73"/>
  <c r="AO310" i="73"/>
  <c r="AN311" i="73"/>
  <c r="AO311" i="73"/>
  <c r="AN312" i="73"/>
  <c r="AO312" i="73"/>
  <c r="AN313" i="73"/>
  <c r="AO313" i="73"/>
  <c r="AN314" i="73"/>
  <c r="AO314" i="73"/>
  <c r="AN315" i="73"/>
  <c r="AO315" i="73"/>
  <c r="AN316" i="73"/>
  <c r="AO316" i="73"/>
  <c r="AN317" i="73"/>
  <c r="AO317" i="73"/>
  <c r="AN318" i="73"/>
  <c r="AO318" i="73"/>
  <c r="AN319" i="73"/>
  <c r="AO319" i="73"/>
  <c r="AN320" i="73"/>
  <c r="AO320" i="73"/>
  <c r="AN321" i="73"/>
  <c r="AO321" i="73"/>
  <c r="AN322" i="73"/>
  <c r="AO322" i="73"/>
  <c r="AN323" i="73"/>
  <c r="AO323" i="73"/>
  <c r="AN324" i="73"/>
  <c r="AO324" i="73"/>
  <c r="AN325" i="73"/>
  <c r="AO325" i="73"/>
  <c r="AN326" i="73"/>
  <c r="AO326" i="73"/>
  <c r="AN327" i="73"/>
  <c r="AO327" i="73"/>
  <c r="AN328" i="73"/>
  <c r="AO328" i="73"/>
  <c r="AN329" i="73"/>
  <c r="AO329" i="73"/>
  <c r="AN330" i="73"/>
  <c r="AO330" i="73"/>
  <c r="AN331" i="73"/>
  <c r="AO331" i="73"/>
  <c r="AN332" i="73"/>
  <c r="AO332" i="73"/>
  <c r="AN333" i="73"/>
  <c r="AO333" i="73"/>
  <c r="AN334" i="73"/>
  <c r="AO334" i="73"/>
  <c r="AN335" i="73"/>
  <c r="AO335" i="73"/>
  <c r="AN336" i="73"/>
  <c r="AO336" i="73"/>
  <c r="AN337" i="73"/>
  <c r="AO337" i="73"/>
  <c r="AN338" i="73"/>
  <c r="AO338" i="73"/>
  <c r="AN339" i="73"/>
  <c r="AO339" i="73"/>
  <c r="AN340" i="73"/>
  <c r="AO340" i="73"/>
  <c r="AN341" i="73"/>
  <c r="AO341" i="73"/>
  <c r="AN342" i="73"/>
  <c r="AO342" i="73"/>
  <c r="AN343" i="73"/>
  <c r="AO343" i="73"/>
  <c r="AN344" i="73"/>
  <c r="AO344" i="73"/>
  <c r="AN345" i="73"/>
  <c r="AO345" i="73"/>
  <c r="AN346" i="73"/>
  <c r="AO346" i="73"/>
  <c r="AN347" i="73"/>
  <c r="AO347" i="73"/>
  <c r="AN348" i="73"/>
  <c r="AO348" i="73"/>
  <c r="AN349" i="73"/>
  <c r="AO349" i="73"/>
  <c r="AN350" i="73"/>
  <c r="AO350" i="73"/>
  <c r="AN351" i="73"/>
  <c r="AO351" i="73"/>
  <c r="AN352" i="73"/>
  <c r="AO352" i="73"/>
  <c r="AN353" i="73"/>
  <c r="AO353" i="73"/>
  <c r="AN354" i="73"/>
  <c r="AO354" i="73"/>
  <c r="AN355" i="73"/>
  <c r="AO355" i="73"/>
  <c r="AN356" i="73"/>
  <c r="AO356" i="73"/>
  <c r="AN357" i="73"/>
  <c r="AH22" i="78" s="1"/>
  <c r="AO357" i="73"/>
  <c r="T53" i="73"/>
  <c r="T52" i="73"/>
  <c r="T51" i="73"/>
  <c r="V12" i="79"/>
  <c r="V13" i="79"/>
  <c r="V14" i="79"/>
  <c r="F10" i="79"/>
  <c r="F9" i="79"/>
  <c r="G8" i="79"/>
  <c r="F8" i="79"/>
  <c r="E10" i="79"/>
  <c r="E9" i="79"/>
  <c r="E8" i="79"/>
  <c r="AH23" i="78"/>
  <c r="AH18" i="78"/>
  <c r="AH14" i="78"/>
  <c r="A115" i="79"/>
  <c r="B115" i="79"/>
  <c r="C115" i="79"/>
  <c r="D115" i="79"/>
  <c r="E115" i="79"/>
  <c r="F115" i="79"/>
  <c r="G115" i="79"/>
  <c r="H115" i="79"/>
  <c r="M115" i="79"/>
  <c r="N115" i="79"/>
  <c r="A116" i="79"/>
  <c r="A117" i="79" s="1"/>
  <c r="A118" i="79" s="1"/>
  <c r="A119" i="79" s="1"/>
  <c r="A120" i="79" s="1"/>
  <c r="A121" i="79" s="1"/>
  <c r="A122" i="79" s="1"/>
  <c r="A123" i="79" s="1"/>
  <c r="A124" i="79" s="1"/>
  <c r="A125" i="79" s="1"/>
  <c r="A126" i="79" s="1"/>
  <c r="A127" i="79" s="1"/>
  <c r="A128" i="79" s="1"/>
  <c r="A129" i="79" s="1"/>
  <c r="A130" i="79" s="1"/>
  <c r="A131" i="79" s="1"/>
  <c r="A132" i="79" s="1"/>
  <c r="A133" i="79" s="1"/>
  <c r="A134" i="79" s="1"/>
  <c r="A135" i="79" s="1"/>
  <c r="A136" i="79" s="1"/>
  <c r="A137" i="79" s="1"/>
  <c r="A138" i="79" s="1"/>
  <c r="A139" i="79" s="1"/>
  <c r="A140" i="79" s="1"/>
  <c r="A141" i="79" s="1"/>
  <c r="A142" i="79" s="1"/>
  <c r="A143" i="79" s="1"/>
  <c r="A144" i="79" s="1"/>
  <c r="A145" i="79" s="1"/>
  <c r="A146" i="79" s="1"/>
  <c r="A147" i="79" s="1"/>
  <c r="A148" i="79" s="1"/>
  <c r="A149" i="79" s="1"/>
  <c r="A150" i="79" s="1"/>
  <c r="A151" i="79" s="1"/>
  <c r="A152" i="79" s="1"/>
  <c r="A153" i="79" s="1"/>
  <c r="A154" i="79" s="1"/>
  <c r="A155" i="79" s="1"/>
  <c r="A156" i="79" s="1"/>
  <c r="A157" i="79" s="1"/>
  <c r="A158" i="79" s="1"/>
  <c r="A159" i="79" s="1"/>
  <c r="A160" i="79" s="1"/>
  <c r="A161" i="79" s="1"/>
  <c r="A162" i="79" s="1"/>
  <c r="A163" i="79" s="1"/>
  <c r="A164" i="79" s="1"/>
  <c r="A165" i="79" s="1"/>
  <c r="A166" i="79" s="1"/>
  <c r="A167" i="79" s="1"/>
  <c r="A168" i="79" s="1"/>
  <c r="A169" i="79" s="1"/>
  <c r="A170" i="79" s="1"/>
  <c r="A171" i="79" s="1"/>
  <c r="A172" i="79" s="1"/>
  <c r="A173" i="79" s="1"/>
  <c r="A174" i="79" s="1"/>
  <c r="A175" i="79" s="1"/>
  <c r="A176" i="79" s="1"/>
  <c r="A177" i="79" s="1"/>
  <c r="A178" i="79" s="1"/>
  <c r="A179" i="79" s="1"/>
  <c r="A180" i="79" s="1"/>
  <c r="A181" i="79" s="1"/>
  <c r="A182" i="79" s="1"/>
  <c r="A183" i="79" s="1"/>
  <c r="A184" i="79" s="1"/>
  <c r="A185" i="79" s="1"/>
  <c r="A186" i="79" s="1"/>
  <c r="A187" i="79" s="1"/>
  <c r="A188" i="79" s="1"/>
  <c r="A189" i="79" s="1"/>
  <c r="A190" i="79" s="1"/>
  <c r="A191" i="79" s="1"/>
  <c r="A192" i="79" s="1"/>
  <c r="A193" i="79" s="1"/>
  <c r="A194" i="79" s="1"/>
  <c r="A195" i="79" s="1"/>
  <c r="A196" i="79" s="1"/>
  <c r="A197" i="79" s="1"/>
  <c r="A198" i="79" s="1"/>
  <c r="A199" i="79" s="1"/>
  <c r="A200" i="79" s="1"/>
  <c r="A201" i="79" s="1"/>
  <c r="A202" i="79" s="1"/>
  <c r="A203" i="79" s="1"/>
  <c r="A204" i="79" s="1"/>
  <c r="A205" i="79" s="1"/>
  <c r="A206" i="79" s="1"/>
  <c r="A207" i="79" s="1"/>
  <c r="A208" i="79" s="1"/>
  <c r="A209" i="79" s="1"/>
  <c r="A210" i="79" s="1"/>
  <c r="A211" i="79" s="1"/>
  <c r="A212" i="79" s="1"/>
  <c r="A213" i="79" s="1"/>
  <c r="A214" i="79" s="1"/>
  <c r="A215" i="79" s="1"/>
  <c r="A216" i="79" s="1"/>
  <c r="A217" i="79" s="1"/>
  <c r="A218" i="79" s="1"/>
  <c r="A219" i="79" s="1"/>
  <c r="A220" i="79" s="1"/>
  <c r="B116" i="79"/>
  <c r="C116" i="79"/>
  <c r="D116" i="79"/>
  <c r="E116" i="79"/>
  <c r="F116" i="79"/>
  <c r="G116" i="79"/>
  <c r="H116" i="79"/>
  <c r="M116" i="79"/>
  <c r="N116" i="79"/>
  <c r="B117" i="79"/>
  <c r="C117" i="79"/>
  <c r="D117" i="79"/>
  <c r="E117" i="79"/>
  <c r="F117" i="79"/>
  <c r="G117" i="79"/>
  <c r="N117" i="79" s="1"/>
  <c r="H117" i="79"/>
  <c r="M117" i="79"/>
  <c r="B118" i="79"/>
  <c r="C118" i="79"/>
  <c r="D118" i="79"/>
  <c r="E118" i="79"/>
  <c r="F118" i="79"/>
  <c r="G118" i="79"/>
  <c r="M118" i="79" s="1"/>
  <c r="H118" i="79"/>
  <c r="I118" i="79"/>
  <c r="N118" i="79"/>
  <c r="B119" i="79"/>
  <c r="C119" i="79"/>
  <c r="D119" i="79"/>
  <c r="E119" i="79"/>
  <c r="F119" i="79"/>
  <c r="G119" i="79"/>
  <c r="H119" i="79"/>
  <c r="I119" i="79"/>
  <c r="M119" i="79"/>
  <c r="N119" i="79"/>
  <c r="P119" i="79" s="1"/>
  <c r="Q119" i="79" s="1"/>
  <c r="B120" i="79"/>
  <c r="C120" i="79"/>
  <c r="D120" i="79"/>
  <c r="E120" i="79"/>
  <c r="F120" i="79"/>
  <c r="G120" i="79"/>
  <c r="M120" i="79" s="1"/>
  <c r="H120" i="79"/>
  <c r="I120" i="79"/>
  <c r="B121" i="79"/>
  <c r="C121" i="79"/>
  <c r="D121" i="79"/>
  <c r="E121" i="79"/>
  <c r="F121" i="79"/>
  <c r="G121" i="79"/>
  <c r="H121" i="79"/>
  <c r="I121" i="79"/>
  <c r="M121" i="79"/>
  <c r="N121" i="79"/>
  <c r="B122" i="79"/>
  <c r="C122" i="79"/>
  <c r="D122" i="79"/>
  <c r="E122" i="79"/>
  <c r="F122" i="79"/>
  <c r="G122" i="79"/>
  <c r="M122" i="79" s="1"/>
  <c r="H122" i="79"/>
  <c r="I122" i="79"/>
  <c r="B123" i="79"/>
  <c r="C123" i="79"/>
  <c r="D123" i="79"/>
  <c r="E123" i="79"/>
  <c r="F123" i="79"/>
  <c r="G123" i="79"/>
  <c r="H123" i="79"/>
  <c r="I123" i="79"/>
  <c r="M123" i="79"/>
  <c r="N123" i="79"/>
  <c r="B124" i="79"/>
  <c r="C124" i="79"/>
  <c r="D124" i="79"/>
  <c r="E124" i="79"/>
  <c r="F124" i="79"/>
  <c r="G124" i="79"/>
  <c r="H124" i="79"/>
  <c r="M124" i="79"/>
  <c r="N124" i="79"/>
  <c r="B125" i="79"/>
  <c r="C125" i="79"/>
  <c r="D125" i="79"/>
  <c r="E125" i="79"/>
  <c r="F125" i="79"/>
  <c r="G125" i="79"/>
  <c r="N125" i="79" s="1"/>
  <c r="H125" i="79"/>
  <c r="M125" i="79"/>
  <c r="B126" i="79"/>
  <c r="C126" i="79"/>
  <c r="D126" i="79"/>
  <c r="E126" i="79"/>
  <c r="F126" i="79"/>
  <c r="G126" i="79"/>
  <c r="M126" i="79" s="1"/>
  <c r="H126" i="79"/>
  <c r="N126" i="79"/>
  <c r="B127" i="79"/>
  <c r="C127" i="79"/>
  <c r="D127" i="79"/>
  <c r="E127" i="79"/>
  <c r="F127" i="79"/>
  <c r="G127" i="79"/>
  <c r="M127" i="79" s="1"/>
  <c r="H127" i="79"/>
  <c r="I127" i="79"/>
  <c r="B128" i="79"/>
  <c r="C128" i="79"/>
  <c r="D128" i="79"/>
  <c r="E128" i="79"/>
  <c r="F128" i="79"/>
  <c r="G128" i="79"/>
  <c r="M128" i="79" s="1"/>
  <c r="H128" i="79"/>
  <c r="I128" i="79"/>
  <c r="B129" i="79"/>
  <c r="C129" i="79"/>
  <c r="D129" i="79"/>
  <c r="E129" i="79"/>
  <c r="F129" i="79"/>
  <c r="G129" i="79"/>
  <c r="H129" i="79"/>
  <c r="I129" i="79"/>
  <c r="M129" i="79"/>
  <c r="N129" i="79"/>
  <c r="B130" i="79"/>
  <c r="C130" i="79"/>
  <c r="D130" i="79"/>
  <c r="E130" i="79"/>
  <c r="F130" i="79"/>
  <c r="G130" i="79"/>
  <c r="M130" i="79" s="1"/>
  <c r="H130" i="79"/>
  <c r="I130" i="79"/>
  <c r="B131" i="79"/>
  <c r="C131" i="79"/>
  <c r="D131" i="79"/>
  <c r="E131" i="79"/>
  <c r="F131" i="79"/>
  <c r="G131" i="79"/>
  <c r="H131" i="79"/>
  <c r="I131" i="79"/>
  <c r="M131" i="79"/>
  <c r="N131" i="79"/>
  <c r="B132" i="79"/>
  <c r="C132" i="79"/>
  <c r="D132" i="79"/>
  <c r="E132" i="79"/>
  <c r="F132" i="79"/>
  <c r="G132" i="79"/>
  <c r="H132" i="79"/>
  <c r="M132" i="79"/>
  <c r="N132" i="79"/>
  <c r="B133" i="79"/>
  <c r="C133" i="79"/>
  <c r="D133" i="79"/>
  <c r="E133" i="79"/>
  <c r="F133" i="79"/>
  <c r="G133" i="79"/>
  <c r="N133" i="79" s="1"/>
  <c r="H133" i="79"/>
  <c r="M133" i="79"/>
  <c r="B134" i="79"/>
  <c r="C134" i="79"/>
  <c r="D134" i="79"/>
  <c r="E134" i="79"/>
  <c r="F134" i="79"/>
  <c r="G134" i="79"/>
  <c r="M134" i="79" s="1"/>
  <c r="H134" i="79"/>
  <c r="N134" i="79"/>
  <c r="B135" i="79"/>
  <c r="C135" i="79"/>
  <c r="D135" i="79"/>
  <c r="E135" i="79"/>
  <c r="F135" i="79"/>
  <c r="G135" i="79"/>
  <c r="H135" i="79"/>
  <c r="I135" i="79"/>
  <c r="P135" i="79" s="1"/>
  <c r="Q135" i="79" s="1"/>
  <c r="M135" i="79"/>
  <c r="N135" i="79"/>
  <c r="B136" i="79"/>
  <c r="C136" i="79"/>
  <c r="D136" i="79"/>
  <c r="E136" i="79"/>
  <c r="F136" i="79"/>
  <c r="G136" i="79"/>
  <c r="M136" i="79" s="1"/>
  <c r="H136" i="79"/>
  <c r="B137" i="79"/>
  <c r="C137" i="79"/>
  <c r="D137" i="79"/>
  <c r="E137" i="79"/>
  <c r="F137" i="79"/>
  <c r="G137" i="79"/>
  <c r="H137" i="79"/>
  <c r="M137" i="79"/>
  <c r="N137" i="79"/>
  <c r="B138" i="79"/>
  <c r="C138" i="79"/>
  <c r="D138" i="79"/>
  <c r="E138" i="79"/>
  <c r="F138" i="79"/>
  <c r="G138" i="79"/>
  <c r="M138" i="79" s="1"/>
  <c r="H138" i="79"/>
  <c r="I138" i="79"/>
  <c r="B139" i="79"/>
  <c r="C139" i="79"/>
  <c r="D139" i="79"/>
  <c r="E139" i="79"/>
  <c r="F139" i="79"/>
  <c r="G139" i="79"/>
  <c r="N139" i="79" s="1"/>
  <c r="H139" i="79"/>
  <c r="P139" i="79" s="1"/>
  <c r="I139" i="79"/>
  <c r="M139" i="79"/>
  <c r="B140" i="79"/>
  <c r="C140" i="79"/>
  <c r="D140" i="79"/>
  <c r="E140" i="79"/>
  <c r="F140" i="79"/>
  <c r="G140" i="79"/>
  <c r="H140" i="79"/>
  <c r="M140" i="79"/>
  <c r="N140" i="79"/>
  <c r="B141" i="79"/>
  <c r="C141" i="79"/>
  <c r="D141" i="79"/>
  <c r="E141" i="79"/>
  <c r="F141" i="79"/>
  <c r="G141" i="79"/>
  <c r="N141" i="79" s="1"/>
  <c r="H141" i="79"/>
  <c r="I141" i="79"/>
  <c r="M141" i="79"/>
  <c r="B142" i="79"/>
  <c r="C142" i="79"/>
  <c r="D142" i="79"/>
  <c r="E142" i="79"/>
  <c r="F142" i="79"/>
  <c r="G142" i="79"/>
  <c r="M142" i="79" s="1"/>
  <c r="H142" i="79"/>
  <c r="N142" i="79"/>
  <c r="B143" i="79"/>
  <c r="C143" i="79"/>
  <c r="D143" i="79"/>
  <c r="E143" i="79"/>
  <c r="F143" i="79"/>
  <c r="G143" i="79"/>
  <c r="H143" i="79"/>
  <c r="I143" i="79"/>
  <c r="P143" i="79" s="1"/>
  <c r="Q143" i="79" s="1"/>
  <c r="M143" i="79"/>
  <c r="N143" i="79"/>
  <c r="B144" i="79"/>
  <c r="C144" i="79"/>
  <c r="D144" i="79"/>
  <c r="E144" i="79"/>
  <c r="F144" i="79"/>
  <c r="G144" i="79"/>
  <c r="M144" i="79" s="1"/>
  <c r="H144" i="79"/>
  <c r="B145" i="79"/>
  <c r="C145" i="79"/>
  <c r="D145" i="79"/>
  <c r="E145" i="79"/>
  <c r="F145" i="79"/>
  <c r="G145" i="79"/>
  <c r="H145" i="79"/>
  <c r="M145" i="79"/>
  <c r="N145" i="79"/>
  <c r="B146" i="79"/>
  <c r="C146" i="79"/>
  <c r="D146" i="79"/>
  <c r="E146" i="79"/>
  <c r="F146" i="79"/>
  <c r="G146" i="79"/>
  <c r="M146" i="79" s="1"/>
  <c r="H146" i="79"/>
  <c r="B147" i="79"/>
  <c r="C147" i="79"/>
  <c r="D147" i="79"/>
  <c r="E147" i="79"/>
  <c r="F147" i="79"/>
  <c r="G147" i="79"/>
  <c r="N147" i="79" s="1"/>
  <c r="H147" i="79"/>
  <c r="M147" i="79"/>
  <c r="B148" i="79"/>
  <c r="C148" i="79"/>
  <c r="D148" i="79"/>
  <c r="E148" i="79"/>
  <c r="F148" i="79"/>
  <c r="G148" i="79"/>
  <c r="H148" i="79"/>
  <c r="I148" i="79"/>
  <c r="M148" i="79"/>
  <c r="N148" i="79"/>
  <c r="B149" i="79"/>
  <c r="C149" i="79"/>
  <c r="D149" i="79"/>
  <c r="E149" i="79"/>
  <c r="F149" i="79"/>
  <c r="G149" i="79"/>
  <c r="N149" i="79" s="1"/>
  <c r="H149" i="79"/>
  <c r="M149" i="79"/>
  <c r="B150" i="79"/>
  <c r="C150" i="79"/>
  <c r="D150" i="79"/>
  <c r="E150" i="79"/>
  <c r="F150" i="79"/>
  <c r="G150" i="79"/>
  <c r="M150" i="79" s="1"/>
  <c r="H150" i="79"/>
  <c r="I150" i="79"/>
  <c r="N150" i="79"/>
  <c r="B151" i="79"/>
  <c r="C151" i="79"/>
  <c r="D151" i="79"/>
  <c r="E151" i="79"/>
  <c r="F151" i="79"/>
  <c r="G151" i="79"/>
  <c r="H151" i="79"/>
  <c r="I151" i="79"/>
  <c r="P151" i="79" s="1"/>
  <c r="Q151" i="79" s="1"/>
  <c r="M151" i="79"/>
  <c r="N151" i="79"/>
  <c r="B152" i="79"/>
  <c r="C152" i="79"/>
  <c r="D152" i="79"/>
  <c r="E152" i="79"/>
  <c r="F152" i="79"/>
  <c r="G152" i="79"/>
  <c r="M152" i="79" s="1"/>
  <c r="H152" i="79"/>
  <c r="B153" i="79"/>
  <c r="C153" i="79"/>
  <c r="D153" i="79"/>
  <c r="E153" i="79"/>
  <c r="F153" i="79"/>
  <c r="G153" i="79"/>
  <c r="H153" i="79"/>
  <c r="M153" i="79"/>
  <c r="N153" i="79"/>
  <c r="B154" i="79"/>
  <c r="C154" i="79"/>
  <c r="D154" i="79"/>
  <c r="E154" i="79"/>
  <c r="F154" i="79"/>
  <c r="G154" i="79"/>
  <c r="M154" i="79" s="1"/>
  <c r="H154" i="79"/>
  <c r="B155" i="79"/>
  <c r="C155" i="79"/>
  <c r="D155" i="79"/>
  <c r="E155" i="79"/>
  <c r="F155" i="79"/>
  <c r="G155" i="79"/>
  <c r="N155" i="79" s="1"/>
  <c r="H155" i="79"/>
  <c r="M155" i="79"/>
  <c r="B156" i="79"/>
  <c r="C156" i="79"/>
  <c r="D156" i="79"/>
  <c r="E156" i="79"/>
  <c r="F156" i="79"/>
  <c r="G156" i="79"/>
  <c r="H156" i="79"/>
  <c r="M156" i="79"/>
  <c r="N156" i="79"/>
  <c r="B157" i="79"/>
  <c r="C157" i="79"/>
  <c r="D157" i="79"/>
  <c r="E157" i="79"/>
  <c r="F157" i="79"/>
  <c r="G157" i="79"/>
  <c r="H157" i="79"/>
  <c r="I157" i="79"/>
  <c r="M157" i="79"/>
  <c r="N157" i="79"/>
  <c r="B158" i="79"/>
  <c r="C158" i="79"/>
  <c r="D158" i="79"/>
  <c r="E158" i="79"/>
  <c r="F158" i="79"/>
  <c r="G158" i="79"/>
  <c r="M158" i="79" s="1"/>
  <c r="H158" i="79"/>
  <c r="N158" i="79"/>
  <c r="B159" i="79"/>
  <c r="C159" i="79"/>
  <c r="D159" i="79"/>
  <c r="E159" i="79"/>
  <c r="F159" i="79"/>
  <c r="G159" i="79"/>
  <c r="M159" i="79" s="1"/>
  <c r="H159" i="79"/>
  <c r="I159" i="79"/>
  <c r="P159" i="79" s="1"/>
  <c r="N159" i="79"/>
  <c r="B160" i="79"/>
  <c r="C160" i="79"/>
  <c r="D160" i="79"/>
  <c r="E160" i="79"/>
  <c r="F160" i="79"/>
  <c r="G160" i="79"/>
  <c r="M160" i="79" s="1"/>
  <c r="H160" i="79"/>
  <c r="B161" i="79"/>
  <c r="C161" i="79"/>
  <c r="D161" i="79"/>
  <c r="E161" i="79"/>
  <c r="F161" i="79"/>
  <c r="G161" i="79"/>
  <c r="N161" i="79" s="1"/>
  <c r="H161" i="79"/>
  <c r="M161" i="79"/>
  <c r="B162" i="79"/>
  <c r="C162" i="79"/>
  <c r="D162" i="79"/>
  <c r="E162" i="79"/>
  <c r="F162" i="79"/>
  <c r="G162" i="79"/>
  <c r="M162" i="79" s="1"/>
  <c r="H162" i="79"/>
  <c r="I162" i="79"/>
  <c r="B163" i="79"/>
  <c r="C163" i="79"/>
  <c r="D163" i="79"/>
  <c r="E163" i="79"/>
  <c r="F163" i="79"/>
  <c r="G163" i="79"/>
  <c r="H163" i="79"/>
  <c r="I163" i="79"/>
  <c r="M163" i="79"/>
  <c r="N163" i="79"/>
  <c r="B164" i="79"/>
  <c r="C164" i="79"/>
  <c r="D164" i="79"/>
  <c r="E164" i="79"/>
  <c r="F164" i="79"/>
  <c r="G164" i="79"/>
  <c r="H164" i="79"/>
  <c r="M164" i="79"/>
  <c r="N164" i="79"/>
  <c r="B165" i="79"/>
  <c r="C165" i="79"/>
  <c r="D165" i="79"/>
  <c r="E165" i="79"/>
  <c r="F165" i="79"/>
  <c r="G165" i="79"/>
  <c r="H165" i="79"/>
  <c r="I165" i="79"/>
  <c r="P165" i="79" s="1"/>
  <c r="Q165" i="79" s="1"/>
  <c r="M165" i="79"/>
  <c r="N165" i="79"/>
  <c r="B166" i="79"/>
  <c r="C166" i="79"/>
  <c r="D166" i="79"/>
  <c r="E166" i="79"/>
  <c r="F166" i="79"/>
  <c r="G166" i="79"/>
  <c r="M166" i="79" s="1"/>
  <c r="H166" i="79"/>
  <c r="I166" i="79"/>
  <c r="N166" i="79"/>
  <c r="P166" i="79" s="1"/>
  <c r="B167" i="79"/>
  <c r="C167" i="79"/>
  <c r="D167" i="79"/>
  <c r="E167" i="79"/>
  <c r="F167" i="79"/>
  <c r="G167" i="79"/>
  <c r="M167" i="79" s="1"/>
  <c r="H167" i="79"/>
  <c r="I167" i="79"/>
  <c r="B168" i="79"/>
  <c r="C168" i="79"/>
  <c r="D168" i="79"/>
  <c r="E168" i="79"/>
  <c r="F168" i="79"/>
  <c r="G168" i="79"/>
  <c r="M168" i="79" s="1"/>
  <c r="H168" i="79"/>
  <c r="B169" i="79"/>
  <c r="C169" i="79"/>
  <c r="D169" i="79"/>
  <c r="E169" i="79"/>
  <c r="F169" i="79"/>
  <c r="G169" i="79"/>
  <c r="N169" i="79" s="1"/>
  <c r="H169" i="79"/>
  <c r="I169" i="79"/>
  <c r="M169" i="79"/>
  <c r="B170" i="79"/>
  <c r="C170" i="79"/>
  <c r="D170" i="79"/>
  <c r="E170" i="79"/>
  <c r="F170" i="79"/>
  <c r="G170" i="79"/>
  <c r="M170" i="79" s="1"/>
  <c r="H170" i="79"/>
  <c r="P170" i="79" s="1"/>
  <c r="I170" i="79"/>
  <c r="N170" i="79"/>
  <c r="B171" i="79"/>
  <c r="C171" i="79"/>
  <c r="D171" i="79"/>
  <c r="E171" i="79"/>
  <c r="F171" i="79"/>
  <c r="G171" i="79"/>
  <c r="H171" i="79"/>
  <c r="M171" i="79"/>
  <c r="N171" i="79"/>
  <c r="B172" i="79"/>
  <c r="C172" i="79"/>
  <c r="D172" i="79"/>
  <c r="E172" i="79"/>
  <c r="F172" i="79"/>
  <c r="G172" i="79"/>
  <c r="H172" i="79"/>
  <c r="M172" i="79"/>
  <c r="N172" i="79"/>
  <c r="B173" i="79"/>
  <c r="C173" i="79"/>
  <c r="D173" i="79"/>
  <c r="E173" i="79"/>
  <c r="F173" i="79"/>
  <c r="G173" i="79"/>
  <c r="H173" i="79"/>
  <c r="M173" i="79"/>
  <c r="N173" i="79"/>
  <c r="B174" i="79"/>
  <c r="C174" i="79"/>
  <c r="D174" i="79"/>
  <c r="E174" i="79"/>
  <c r="F174" i="79"/>
  <c r="G174" i="79"/>
  <c r="M174" i="79" s="1"/>
  <c r="H174" i="79"/>
  <c r="I174" i="79"/>
  <c r="B175" i="79"/>
  <c r="C175" i="79"/>
  <c r="D175" i="79"/>
  <c r="E175" i="79"/>
  <c r="F175" i="79"/>
  <c r="G175" i="79"/>
  <c r="M175" i="79" s="1"/>
  <c r="H175" i="79"/>
  <c r="I175" i="79"/>
  <c r="B176" i="79"/>
  <c r="C176" i="79"/>
  <c r="D176" i="79"/>
  <c r="E176" i="79"/>
  <c r="F176" i="79"/>
  <c r="G176" i="79"/>
  <c r="M176" i="79" s="1"/>
  <c r="H176" i="79"/>
  <c r="B177" i="79"/>
  <c r="C177" i="79"/>
  <c r="D177" i="79"/>
  <c r="E177" i="79"/>
  <c r="F177" i="79"/>
  <c r="G177" i="79"/>
  <c r="N177" i="79" s="1"/>
  <c r="H177" i="79"/>
  <c r="M177" i="79"/>
  <c r="B178" i="79"/>
  <c r="C178" i="79"/>
  <c r="D178" i="79"/>
  <c r="E178" i="79"/>
  <c r="F178" i="79"/>
  <c r="G178" i="79"/>
  <c r="M178" i="79" s="1"/>
  <c r="H178" i="79"/>
  <c r="N178" i="79"/>
  <c r="B179" i="79"/>
  <c r="C179" i="79"/>
  <c r="D179" i="79"/>
  <c r="E179" i="79"/>
  <c r="F179" i="79"/>
  <c r="G179" i="79"/>
  <c r="H179" i="79"/>
  <c r="I179" i="79"/>
  <c r="M179" i="79"/>
  <c r="N179" i="79"/>
  <c r="B180" i="79"/>
  <c r="C180" i="79"/>
  <c r="D180" i="79"/>
  <c r="E180" i="79"/>
  <c r="F180" i="79"/>
  <c r="G180" i="79"/>
  <c r="H180" i="79"/>
  <c r="M180" i="79"/>
  <c r="N180" i="79"/>
  <c r="B181" i="79"/>
  <c r="C181" i="79"/>
  <c r="D181" i="79"/>
  <c r="E181" i="79"/>
  <c r="F181" i="79"/>
  <c r="G181" i="79"/>
  <c r="H181" i="79"/>
  <c r="M181" i="79"/>
  <c r="N181" i="79"/>
  <c r="B182" i="79"/>
  <c r="C182" i="79"/>
  <c r="D182" i="79"/>
  <c r="E182" i="79"/>
  <c r="F182" i="79"/>
  <c r="G182" i="79"/>
  <c r="M182" i="79" s="1"/>
  <c r="H182" i="79"/>
  <c r="I182" i="79"/>
  <c r="B183" i="79"/>
  <c r="C183" i="79"/>
  <c r="D183" i="79"/>
  <c r="E183" i="79"/>
  <c r="F183" i="79"/>
  <c r="G183" i="79"/>
  <c r="M183" i="79" s="1"/>
  <c r="H183" i="79"/>
  <c r="I183" i="79"/>
  <c r="B184" i="79"/>
  <c r="C184" i="79"/>
  <c r="D184" i="79"/>
  <c r="E184" i="79"/>
  <c r="F184" i="79"/>
  <c r="G184" i="79"/>
  <c r="M184" i="79" s="1"/>
  <c r="H184" i="79"/>
  <c r="I184" i="79"/>
  <c r="B185" i="79"/>
  <c r="C185" i="79"/>
  <c r="D185" i="79"/>
  <c r="E185" i="79"/>
  <c r="F185" i="79"/>
  <c r="G185" i="79"/>
  <c r="N185" i="79" s="1"/>
  <c r="H185" i="79"/>
  <c r="I185" i="79"/>
  <c r="M185" i="79"/>
  <c r="B186" i="79"/>
  <c r="C186" i="79"/>
  <c r="D186" i="79"/>
  <c r="E186" i="79"/>
  <c r="F186" i="79"/>
  <c r="G186" i="79"/>
  <c r="M186" i="79" s="1"/>
  <c r="H186" i="79"/>
  <c r="N186" i="79"/>
  <c r="B187" i="79"/>
  <c r="C187" i="79"/>
  <c r="D187" i="79"/>
  <c r="E187" i="79"/>
  <c r="F187" i="79"/>
  <c r="G187" i="79"/>
  <c r="H187" i="79"/>
  <c r="I187" i="79"/>
  <c r="M187" i="79"/>
  <c r="N187" i="79"/>
  <c r="B188" i="79"/>
  <c r="C188" i="79"/>
  <c r="D188" i="79"/>
  <c r="E188" i="79"/>
  <c r="F188" i="79"/>
  <c r="G188" i="79"/>
  <c r="H188" i="79"/>
  <c r="M188" i="79"/>
  <c r="N188" i="79"/>
  <c r="B189" i="79"/>
  <c r="C189" i="79"/>
  <c r="D189" i="79"/>
  <c r="E189" i="79"/>
  <c r="F189" i="79"/>
  <c r="G189" i="79"/>
  <c r="H189" i="79"/>
  <c r="M189" i="79"/>
  <c r="N189" i="79"/>
  <c r="B190" i="79"/>
  <c r="C190" i="79"/>
  <c r="D190" i="79"/>
  <c r="E190" i="79"/>
  <c r="F190" i="79"/>
  <c r="G190" i="79"/>
  <c r="M190" i="79" s="1"/>
  <c r="H190" i="79"/>
  <c r="I190" i="79"/>
  <c r="B191" i="79"/>
  <c r="C191" i="79"/>
  <c r="D191" i="79"/>
  <c r="E191" i="79"/>
  <c r="F191" i="79"/>
  <c r="G191" i="79"/>
  <c r="M191" i="79" s="1"/>
  <c r="H191" i="79"/>
  <c r="I191" i="79"/>
  <c r="B192" i="79"/>
  <c r="C192" i="79"/>
  <c r="D192" i="79"/>
  <c r="E192" i="79"/>
  <c r="F192" i="79"/>
  <c r="G192" i="79"/>
  <c r="M192" i="79" s="1"/>
  <c r="H192" i="79"/>
  <c r="B193" i="79"/>
  <c r="C193" i="79"/>
  <c r="D193" i="79"/>
  <c r="E193" i="79"/>
  <c r="F193" i="79"/>
  <c r="G193" i="79"/>
  <c r="N193" i="79" s="1"/>
  <c r="H193" i="79"/>
  <c r="I193" i="79"/>
  <c r="M193" i="79"/>
  <c r="B194" i="79"/>
  <c r="C194" i="79"/>
  <c r="D194" i="79"/>
  <c r="E194" i="79"/>
  <c r="F194" i="79"/>
  <c r="G194" i="79"/>
  <c r="M194" i="79" s="1"/>
  <c r="H194" i="79"/>
  <c r="I194" i="79"/>
  <c r="N194" i="79"/>
  <c r="B195" i="79"/>
  <c r="C195" i="79"/>
  <c r="D195" i="79"/>
  <c r="E195" i="79"/>
  <c r="F195" i="79"/>
  <c r="G195" i="79"/>
  <c r="H195" i="79"/>
  <c r="I195" i="79"/>
  <c r="P195" i="79" s="1"/>
  <c r="Q195" i="79" s="1"/>
  <c r="M195" i="79"/>
  <c r="N195" i="79"/>
  <c r="B196" i="79"/>
  <c r="C196" i="79"/>
  <c r="D196" i="79"/>
  <c r="E196" i="79"/>
  <c r="F196" i="79"/>
  <c r="G196" i="79"/>
  <c r="H196" i="79"/>
  <c r="M196" i="79"/>
  <c r="N196" i="79"/>
  <c r="B197" i="79"/>
  <c r="C197" i="79"/>
  <c r="D197" i="79"/>
  <c r="E197" i="79"/>
  <c r="F197" i="79"/>
  <c r="G197" i="79"/>
  <c r="H197" i="79"/>
  <c r="M197" i="79"/>
  <c r="N197" i="79"/>
  <c r="B198" i="79"/>
  <c r="C198" i="79"/>
  <c r="D198" i="79"/>
  <c r="E198" i="79"/>
  <c r="F198" i="79"/>
  <c r="G198" i="79"/>
  <c r="M198" i="79" s="1"/>
  <c r="H198" i="79"/>
  <c r="I198" i="79"/>
  <c r="B199" i="79"/>
  <c r="C199" i="79"/>
  <c r="D199" i="79"/>
  <c r="E199" i="79"/>
  <c r="F199" i="79"/>
  <c r="G199" i="79"/>
  <c r="M199" i="79" s="1"/>
  <c r="H199" i="79"/>
  <c r="I199" i="79"/>
  <c r="B200" i="79"/>
  <c r="C200" i="79"/>
  <c r="D200" i="79"/>
  <c r="E200" i="79"/>
  <c r="F200" i="79"/>
  <c r="G200" i="79"/>
  <c r="M200" i="79" s="1"/>
  <c r="H200" i="79"/>
  <c r="I200" i="79"/>
  <c r="B201" i="79"/>
  <c r="C201" i="79"/>
  <c r="D201" i="79"/>
  <c r="E201" i="79"/>
  <c r="F201" i="79"/>
  <c r="G201" i="79"/>
  <c r="N201" i="79" s="1"/>
  <c r="H201" i="79"/>
  <c r="I201" i="79"/>
  <c r="M201" i="79"/>
  <c r="B202" i="79"/>
  <c r="C202" i="79"/>
  <c r="D202" i="79"/>
  <c r="E202" i="79"/>
  <c r="F202" i="79"/>
  <c r="G202" i="79"/>
  <c r="M202" i="79" s="1"/>
  <c r="H202" i="79"/>
  <c r="I202" i="79"/>
  <c r="N202" i="79"/>
  <c r="B203" i="79"/>
  <c r="C203" i="79"/>
  <c r="D203" i="79"/>
  <c r="E203" i="79"/>
  <c r="F203" i="79"/>
  <c r="G203" i="79"/>
  <c r="H203" i="79"/>
  <c r="I203" i="79"/>
  <c r="M203" i="79"/>
  <c r="N203" i="79"/>
  <c r="B204" i="79"/>
  <c r="C204" i="79"/>
  <c r="D204" i="79"/>
  <c r="E204" i="79"/>
  <c r="F204" i="79"/>
  <c r="G204" i="79"/>
  <c r="H204" i="79"/>
  <c r="M204" i="79"/>
  <c r="N204" i="79"/>
  <c r="B205" i="79"/>
  <c r="C205" i="79"/>
  <c r="D205" i="79"/>
  <c r="E205" i="79"/>
  <c r="F205" i="79"/>
  <c r="G205" i="79"/>
  <c r="H205" i="79"/>
  <c r="M205" i="79"/>
  <c r="N205" i="79"/>
  <c r="B206" i="79"/>
  <c r="C206" i="79"/>
  <c r="D206" i="79"/>
  <c r="E206" i="79"/>
  <c r="F206" i="79"/>
  <c r="G206" i="79"/>
  <c r="M206" i="79" s="1"/>
  <c r="H206" i="79"/>
  <c r="I206" i="79"/>
  <c r="B207" i="79"/>
  <c r="C207" i="79"/>
  <c r="D207" i="79"/>
  <c r="E207" i="79"/>
  <c r="F207" i="79"/>
  <c r="G207" i="79"/>
  <c r="M207" i="79" s="1"/>
  <c r="H207" i="79"/>
  <c r="I207" i="79"/>
  <c r="B208" i="79"/>
  <c r="C208" i="79"/>
  <c r="D208" i="79"/>
  <c r="E208" i="79"/>
  <c r="F208" i="79"/>
  <c r="G208" i="79"/>
  <c r="M208" i="79" s="1"/>
  <c r="H208" i="79"/>
  <c r="B209" i="79"/>
  <c r="C209" i="79"/>
  <c r="D209" i="79"/>
  <c r="E209" i="79"/>
  <c r="F209" i="79"/>
  <c r="G209" i="79"/>
  <c r="N209" i="79" s="1"/>
  <c r="H209" i="79"/>
  <c r="M209" i="79"/>
  <c r="B210" i="79"/>
  <c r="C210" i="79"/>
  <c r="D210" i="79"/>
  <c r="E210" i="79"/>
  <c r="F210" i="79"/>
  <c r="G210" i="79"/>
  <c r="M210" i="79" s="1"/>
  <c r="H210" i="79"/>
  <c r="N210" i="79"/>
  <c r="B211" i="79"/>
  <c r="C211" i="79"/>
  <c r="D211" i="79"/>
  <c r="E211" i="79"/>
  <c r="F211" i="79"/>
  <c r="G211" i="79"/>
  <c r="H211" i="79"/>
  <c r="I211" i="79"/>
  <c r="P211" i="79" s="1"/>
  <c r="Q211" i="79" s="1"/>
  <c r="M211" i="79"/>
  <c r="N211" i="79"/>
  <c r="B212" i="79"/>
  <c r="C212" i="79"/>
  <c r="D212" i="79"/>
  <c r="E212" i="79"/>
  <c r="F212" i="79"/>
  <c r="G212" i="79"/>
  <c r="H212" i="79"/>
  <c r="M212" i="79"/>
  <c r="N212" i="79"/>
  <c r="B213" i="79"/>
  <c r="C213" i="79"/>
  <c r="D213" i="79"/>
  <c r="E213" i="79"/>
  <c r="F213" i="79"/>
  <c r="G213" i="79"/>
  <c r="H213" i="79"/>
  <c r="M213" i="79"/>
  <c r="N213" i="79"/>
  <c r="B214" i="79"/>
  <c r="C214" i="79"/>
  <c r="D214" i="79"/>
  <c r="E214" i="79"/>
  <c r="F214" i="79"/>
  <c r="G214" i="79"/>
  <c r="M214" i="79" s="1"/>
  <c r="H214" i="79"/>
  <c r="I214" i="79"/>
  <c r="B215" i="79"/>
  <c r="C215" i="79"/>
  <c r="D215" i="79"/>
  <c r="E215" i="79"/>
  <c r="F215" i="79"/>
  <c r="G215" i="79"/>
  <c r="M215" i="79" s="1"/>
  <c r="H215" i="79"/>
  <c r="I215" i="79"/>
  <c r="B216" i="79"/>
  <c r="C216" i="79"/>
  <c r="D216" i="79"/>
  <c r="E216" i="79"/>
  <c r="F216" i="79"/>
  <c r="G216" i="79"/>
  <c r="M216" i="79" s="1"/>
  <c r="H216" i="79"/>
  <c r="I216" i="79"/>
  <c r="B217" i="79"/>
  <c r="C217" i="79"/>
  <c r="D217" i="79"/>
  <c r="E217" i="79"/>
  <c r="F217" i="79"/>
  <c r="G217" i="79"/>
  <c r="N217" i="79" s="1"/>
  <c r="H217" i="79"/>
  <c r="I217" i="79"/>
  <c r="M217" i="79"/>
  <c r="B218" i="79"/>
  <c r="C218" i="79"/>
  <c r="D218" i="79"/>
  <c r="E218" i="79"/>
  <c r="F218" i="79"/>
  <c r="G218" i="79"/>
  <c r="M218" i="79" s="1"/>
  <c r="H218" i="79"/>
  <c r="N218" i="79"/>
  <c r="B219" i="79"/>
  <c r="C219" i="79"/>
  <c r="D219" i="79"/>
  <c r="E219" i="79"/>
  <c r="F219" i="79"/>
  <c r="G219" i="79"/>
  <c r="H219" i="79"/>
  <c r="I219" i="79"/>
  <c r="B220" i="79"/>
  <c r="C220" i="79"/>
  <c r="D220" i="79"/>
  <c r="E220" i="79"/>
  <c r="F220" i="79"/>
  <c r="G220" i="79"/>
  <c r="H220" i="79"/>
  <c r="A221" i="79"/>
  <c r="A222" i="79" s="1"/>
  <c r="A223" i="79" s="1"/>
  <c r="A224" i="79" s="1"/>
  <c r="A225" i="79" s="1"/>
  <c r="A226" i="79" s="1"/>
  <c r="A227" i="79" s="1"/>
  <c r="A228" i="79" s="1"/>
  <c r="A229" i="79" s="1"/>
  <c r="A230" i="79" s="1"/>
  <c r="A231" i="79" s="1"/>
  <c r="A232" i="79" s="1"/>
  <c r="A233" i="79" s="1"/>
  <c r="A234" i="79" s="1"/>
  <c r="A235" i="79" s="1"/>
  <c r="A236" i="79" s="1"/>
  <c r="A237" i="79" s="1"/>
  <c r="A238" i="79" s="1"/>
  <c r="A239" i="79" s="1"/>
  <c r="A240" i="79" s="1"/>
  <c r="A241" i="79" s="1"/>
  <c r="A242" i="79" s="1"/>
  <c r="A243" i="79" s="1"/>
  <c r="A244" i="79" s="1"/>
  <c r="A245" i="79" s="1"/>
  <c r="A246" i="79" s="1"/>
  <c r="A247" i="79" s="1"/>
  <c r="A248" i="79" s="1"/>
  <c r="A249" i="79" s="1"/>
  <c r="A250" i="79" s="1"/>
  <c r="A251" i="79" s="1"/>
  <c r="A252" i="79" s="1"/>
  <c r="A253" i="79" s="1"/>
  <c r="A254" i="79" s="1"/>
  <c r="A255" i="79" s="1"/>
  <c r="A256" i="79" s="1"/>
  <c r="A257" i="79" s="1"/>
  <c r="A258" i="79" s="1"/>
  <c r="A259" i="79" s="1"/>
  <c r="A260" i="79" s="1"/>
  <c r="A261" i="79" s="1"/>
  <c r="A262" i="79" s="1"/>
  <c r="A263" i="79" s="1"/>
  <c r="A264" i="79" s="1"/>
  <c r="A265" i="79" s="1"/>
  <c r="A266" i="79" s="1"/>
  <c r="A267" i="79" s="1"/>
  <c r="A268" i="79" s="1"/>
  <c r="A269" i="79" s="1"/>
  <c r="A270" i="79" s="1"/>
  <c r="A271" i="79" s="1"/>
  <c r="A272" i="79" s="1"/>
  <c r="A273" i="79" s="1"/>
  <c r="A274" i="79" s="1"/>
  <c r="A275" i="79" s="1"/>
  <c r="A276" i="79" s="1"/>
  <c r="A277" i="79" s="1"/>
  <c r="A278" i="79" s="1"/>
  <c r="A279" i="79" s="1"/>
  <c r="A280" i="79" s="1"/>
  <c r="A281" i="79" s="1"/>
  <c r="A282" i="79" s="1"/>
  <c r="A283" i="79" s="1"/>
  <c r="A284" i="79" s="1"/>
  <c r="A285" i="79" s="1"/>
  <c r="A286" i="79" s="1"/>
  <c r="A287" i="79" s="1"/>
  <c r="A288" i="79" s="1"/>
  <c r="A289" i="79" s="1"/>
  <c r="A290" i="79" s="1"/>
  <c r="A291" i="79" s="1"/>
  <c r="A292" i="79" s="1"/>
  <c r="A293" i="79" s="1"/>
  <c r="A294" i="79" s="1"/>
  <c r="A295" i="79" s="1"/>
  <c r="A296" i="79" s="1"/>
  <c r="A297" i="79" s="1"/>
  <c r="A298" i="79" s="1"/>
  <c r="A299" i="79" s="1"/>
  <c r="A300" i="79" s="1"/>
  <c r="A301" i="79" s="1"/>
  <c r="A302" i="79" s="1"/>
  <c r="A303" i="79" s="1"/>
  <c r="A304" i="79" s="1"/>
  <c r="A305" i="79" s="1"/>
  <c r="A306" i="79" s="1"/>
  <c r="A307" i="79" s="1"/>
  <c r="A308" i="79" s="1"/>
  <c r="A309" i="79" s="1"/>
  <c r="A310" i="79" s="1"/>
  <c r="A311" i="79" s="1"/>
  <c r="A312" i="79" s="1"/>
  <c r="A313" i="79" s="1"/>
  <c r="A314" i="79" s="1"/>
  <c r="B221" i="79"/>
  <c r="C221" i="79"/>
  <c r="D221" i="79"/>
  <c r="E221" i="79"/>
  <c r="F221" i="79"/>
  <c r="G221" i="79"/>
  <c r="H221" i="79"/>
  <c r="I221" i="79"/>
  <c r="B222" i="79"/>
  <c r="C222" i="79"/>
  <c r="D222" i="79"/>
  <c r="E222" i="79"/>
  <c r="F222" i="79"/>
  <c r="G222" i="79"/>
  <c r="N222" i="79" s="1"/>
  <c r="H222" i="79"/>
  <c r="I222" i="79"/>
  <c r="M222" i="79"/>
  <c r="B223" i="79"/>
  <c r="C223" i="79"/>
  <c r="D223" i="79"/>
  <c r="E223" i="79"/>
  <c r="F223" i="79"/>
  <c r="G223" i="79"/>
  <c r="N223" i="79" s="1"/>
  <c r="H223" i="79"/>
  <c r="I223" i="79"/>
  <c r="M223" i="79"/>
  <c r="B224" i="79"/>
  <c r="C224" i="79"/>
  <c r="D224" i="79"/>
  <c r="E224" i="79"/>
  <c r="F224" i="79"/>
  <c r="G224" i="79"/>
  <c r="H224" i="79"/>
  <c r="M224" i="79"/>
  <c r="N224" i="79"/>
  <c r="B225" i="79"/>
  <c r="C225" i="79"/>
  <c r="D225" i="79"/>
  <c r="E225" i="79"/>
  <c r="F225" i="79"/>
  <c r="G225" i="79"/>
  <c r="H225" i="79"/>
  <c r="I225" i="79"/>
  <c r="P225" i="79" s="1"/>
  <c r="M225" i="79"/>
  <c r="N225" i="79"/>
  <c r="B226" i="79"/>
  <c r="C226" i="79"/>
  <c r="D226" i="79"/>
  <c r="E226" i="79"/>
  <c r="F226" i="79"/>
  <c r="G226" i="79"/>
  <c r="H226" i="79"/>
  <c r="I226" i="79"/>
  <c r="M226" i="79"/>
  <c r="N226" i="79"/>
  <c r="B227" i="79"/>
  <c r="C227" i="79"/>
  <c r="D227" i="79"/>
  <c r="E227" i="79"/>
  <c r="F227" i="79"/>
  <c r="G227" i="79"/>
  <c r="N227" i="79" s="1"/>
  <c r="P227" i="79" s="1"/>
  <c r="H227" i="79"/>
  <c r="I227" i="79"/>
  <c r="M227" i="79"/>
  <c r="B228" i="79"/>
  <c r="C228" i="79"/>
  <c r="D228" i="79"/>
  <c r="E228" i="79"/>
  <c r="F228" i="79"/>
  <c r="G228" i="79"/>
  <c r="M228" i="79" s="1"/>
  <c r="H228" i="79"/>
  <c r="N228" i="79"/>
  <c r="B229" i="79"/>
  <c r="C229" i="79"/>
  <c r="D229" i="79"/>
  <c r="E229" i="79"/>
  <c r="F229" i="79"/>
  <c r="G229" i="79"/>
  <c r="H229" i="79"/>
  <c r="I229" i="79"/>
  <c r="B230" i="79"/>
  <c r="C230" i="79"/>
  <c r="D230" i="79"/>
  <c r="E230" i="79"/>
  <c r="F230" i="79"/>
  <c r="G230" i="79"/>
  <c r="N230" i="79" s="1"/>
  <c r="H230" i="79"/>
  <c r="I230" i="79"/>
  <c r="M230" i="79"/>
  <c r="B231" i="79"/>
  <c r="C231" i="79"/>
  <c r="D231" i="79"/>
  <c r="E231" i="79"/>
  <c r="F231" i="79"/>
  <c r="G231" i="79"/>
  <c r="H231" i="79"/>
  <c r="M231" i="79"/>
  <c r="N231" i="79"/>
  <c r="B232" i="79"/>
  <c r="C232" i="79"/>
  <c r="D232" i="79"/>
  <c r="E232" i="79"/>
  <c r="F232" i="79"/>
  <c r="G232" i="79"/>
  <c r="M232" i="79" s="1"/>
  <c r="H232" i="79"/>
  <c r="B233" i="79"/>
  <c r="C233" i="79"/>
  <c r="D233" i="79"/>
  <c r="E233" i="79"/>
  <c r="F233" i="79"/>
  <c r="G233" i="79"/>
  <c r="H233" i="79"/>
  <c r="M233" i="79"/>
  <c r="N233" i="79"/>
  <c r="B234" i="79"/>
  <c r="C234" i="79"/>
  <c r="D234" i="79"/>
  <c r="E234" i="79"/>
  <c r="F234" i="79"/>
  <c r="G234" i="79"/>
  <c r="H234" i="79"/>
  <c r="I234" i="79"/>
  <c r="M234" i="79"/>
  <c r="N234" i="79"/>
  <c r="P234" i="79"/>
  <c r="S234" i="79" s="1"/>
  <c r="B235" i="79"/>
  <c r="C235" i="79"/>
  <c r="D235" i="79"/>
  <c r="E235" i="79"/>
  <c r="F235" i="79"/>
  <c r="G235" i="79"/>
  <c r="H235" i="79"/>
  <c r="I235" i="79"/>
  <c r="M235" i="79"/>
  <c r="N235" i="79"/>
  <c r="P235" i="79" s="1"/>
  <c r="Q235" i="79" s="1"/>
  <c r="B236" i="79"/>
  <c r="C236" i="79"/>
  <c r="D236" i="79"/>
  <c r="E236" i="79"/>
  <c r="F236" i="79"/>
  <c r="G236" i="79"/>
  <c r="M236" i="79" s="1"/>
  <c r="H236" i="79"/>
  <c r="N236" i="79"/>
  <c r="B237" i="79"/>
  <c r="C237" i="79"/>
  <c r="D237" i="79"/>
  <c r="E237" i="79"/>
  <c r="F237" i="79"/>
  <c r="G237" i="79"/>
  <c r="M237" i="79" s="1"/>
  <c r="H237" i="79"/>
  <c r="B238" i="79"/>
  <c r="C238" i="79"/>
  <c r="D238" i="79"/>
  <c r="E238" i="79"/>
  <c r="F238" i="79"/>
  <c r="G238" i="79"/>
  <c r="N238" i="79" s="1"/>
  <c r="H238" i="79"/>
  <c r="M238" i="79"/>
  <c r="B239" i="79"/>
  <c r="C239" i="79"/>
  <c r="D239" i="79"/>
  <c r="E239" i="79"/>
  <c r="F239" i="79"/>
  <c r="G239" i="79"/>
  <c r="M239" i="79" s="1"/>
  <c r="H239" i="79"/>
  <c r="I239" i="79"/>
  <c r="B240" i="79"/>
  <c r="C240" i="79"/>
  <c r="D240" i="79"/>
  <c r="E240" i="79"/>
  <c r="F240" i="79"/>
  <c r="G240" i="79"/>
  <c r="M240" i="79" s="1"/>
  <c r="H240" i="79"/>
  <c r="I240" i="79"/>
  <c r="B241" i="79"/>
  <c r="C241" i="79"/>
  <c r="D241" i="79"/>
  <c r="E241" i="79"/>
  <c r="F241" i="79"/>
  <c r="G241" i="79"/>
  <c r="M241" i="79" s="1"/>
  <c r="H241" i="79"/>
  <c r="I241" i="79"/>
  <c r="N241" i="79"/>
  <c r="B242" i="79"/>
  <c r="C242" i="79"/>
  <c r="D242" i="79"/>
  <c r="E242" i="79"/>
  <c r="F242" i="79"/>
  <c r="G242" i="79"/>
  <c r="N242" i="79" s="1"/>
  <c r="H242" i="79"/>
  <c r="B243" i="79"/>
  <c r="C243" i="79"/>
  <c r="D243" i="79"/>
  <c r="E243" i="79"/>
  <c r="F243" i="79"/>
  <c r="G243" i="79"/>
  <c r="M243" i="79" s="1"/>
  <c r="H243" i="79"/>
  <c r="B244" i="79"/>
  <c r="C244" i="79"/>
  <c r="D244" i="79"/>
  <c r="E244" i="79"/>
  <c r="F244" i="79"/>
  <c r="G244" i="79"/>
  <c r="H244" i="79"/>
  <c r="M244" i="79"/>
  <c r="N244" i="79"/>
  <c r="B245" i="79"/>
  <c r="C245" i="79"/>
  <c r="D245" i="79"/>
  <c r="E245" i="79"/>
  <c r="F245" i="79"/>
  <c r="G245" i="79"/>
  <c r="H245" i="79"/>
  <c r="M245" i="79"/>
  <c r="N245" i="79"/>
  <c r="B246" i="79"/>
  <c r="C246" i="79"/>
  <c r="D246" i="79"/>
  <c r="E246" i="79"/>
  <c r="F246" i="79"/>
  <c r="G246" i="79"/>
  <c r="M246" i="79" s="1"/>
  <c r="H246" i="79"/>
  <c r="I246" i="79"/>
  <c r="B247" i="79"/>
  <c r="C247" i="79"/>
  <c r="D247" i="79"/>
  <c r="E247" i="79"/>
  <c r="F247" i="79"/>
  <c r="G247" i="79"/>
  <c r="N247" i="79" s="1"/>
  <c r="H247" i="79"/>
  <c r="I247" i="79"/>
  <c r="M247" i="79"/>
  <c r="B248" i="79"/>
  <c r="C248" i="79"/>
  <c r="D248" i="79"/>
  <c r="E248" i="79"/>
  <c r="F248" i="79"/>
  <c r="G248" i="79"/>
  <c r="M248" i="79" s="1"/>
  <c r="H248" i="79"/>
  <c r="B249" i="79"/>
  <c r="C249" i="79"/>
  <c r="D249" i="79"/>
  <c r="E249" i="79"/>
  <c r="F249" i="79"/>
  <c r="G249" i="79"/>
  <c r="M249" i="79" s="1"/>
  <c r="H249" i="79"/>
  <c r="B250" i="79"/>
  <c r="C250" i="79"/>
  <c r="D250" i="79"/>
  <c r="E250" i="79"/>
  <c r="F250" i="79"/>
  <c r="G250" i="79"/>
  <c r="H250" i="79"/>
  <c r="P250" i="79" s="1"/>
  <c r="I250" i="79"/>
  <c r="M250" i="79"/>
  <c r="N250" i="79"/>
  <c r="B251" i="79"/>
  <c r="C251" i="79"/>
  <c r="D251" i="79"/>
  <c r="E251" i="79"/>
  <c r="F251" i="79"/>
  <c r="G251" i="79"/>
  <c r="H251" i="79"/>
  <c r="I251" i="79"/>
  <c r="M251" i="79"/>
  <c r="N251" i="79"/>
  <c r="B252" i="79"/>
  <c r="C252" i="79"/>
  <c r="D252" i="79"/>
  <c r="E252" i="79"/>
  <c r="F252" i="79"/>
  <c r="G252" i="79"/>
  <c r="H252" i="79"/>
  <c r="M252" i="79"/>
  <c r="N252" i="79"/>
  <c r="B253" i="79"/>
  <c r="C253" i="79"/>
  <c r="D253" i="79"/>
  <c r="E253" i="79"/>
  <c r="F253" i="79"/>
  <c r="G253" i="79"/>
  <c r="H253" i="79"/>
  <c r="I253" i="79"/>
  <c r="M253" i="79"/>
  <c r="N253" i="79"/>
  <c r="B254" i="79"/>
  <c r="C254" i="79"/>
  <c r="D254" i="79"/>
  <c r="E254" i="79"/>
  <c r="F254" i="79"/>
  <c r="G254" i="79"/>
  <c r="M254" i="79" s="1"/>
  <c r="H254" i="79"/>
  <c r="I254" i="79"/>
  <c r="B255" i="79"/>
  <c r="C255" i="79"/>
  <c r="D255" i="79"/>
  <c r="E255" i="79"/>
  <c r="F255" i="79"/>
  <c r="G255" i="79"/>
  <c r="N255" i="79" s="1"/>
  <c r="H255" i="79"/>
  <c r="I255" i="79"/>
  <c r="M255" i="79"/>
  <c r="B256" i="79"/>
  <c r="C256" i="79"/>
  <c r="D256" i="79"/>
  <c r="E256" i="79"/>
  <c r="F256" i="79"/>
  <c r="G256" i="79"/>
  <c r="M256" i="79" s="1"/>
  <c r="H256" i="79"/>
  <c r="B257" i="79"/>
  <c r="C257" i="79"/>
  <c r="D257" i="79"/>
  <c r="E257" i="79"/>
  <c r="F257" i="79"/>
  <c r="G257" i="79"/>
  <c r="M257" i="79" s="1"/>
  <c r="H257" i="79"/>
  <c r="B258" i="79"/>
  <c r="C258" i="79"/>
  <c r="D258" i="79"/>
  <c r="E258" i="79"/>
  <c r="F258" i="79"/>
  <c r="G258" i="79"/>
  <c r="H258" i="79"/>
  <c r="M258" i="79"/>
  <c r="N258" i="79"/>
  <c r="B259" i="79"/>
  <c r="C259" i="79"/>
  <c r="D259" i="79"/>
  <c r="E259" i="79"/>
  <c r="F259" i="79"/>
  <c r="G259" i="79"/>
  <c r="H259" i="79"/>
  <c r="M259" i="79"/>
  <c r="N259" i="79"/>
  <c r="B260" i="79"/>
  <c r="C260" i="79"/>
  <c r="D260" i="79"/>
  <c r="E260" i="79"/>
  <c r="F260" i="79"/>
  <c r="G260" i="79"/>
  <c r="H260" i="79"/>
  <c r="M260" i="79"/>
  <c r="N260" i="79"/>
  <c r="B261" i="79"/>
  <c r="C261" i="79"/>
  <c r="D261" i="79"/>
  <c r="E261" i="79"/>
  <c r="F261" i="79"/>
  <c r="G261" i="79"/>
  <c r="H261" i="79"/>
  <c r="M261" i="79"/>
  <c r="N261" i="79"/>
  <c r="B262" i="79"/>
  <c r="C262" i="79"/>
  <c r="D262" i="79"/>
  <c r="E262" i="79"/>
  <c r="F262" i="79"/>
  <c r="G262" i="79"/>
  <c r="M262" i="79" s="1"/>
  <c r="H262" i="79"/>
  <c r="B263" i="79"/>
  <c r="C263" i="79"/>
  <c r="D263" i="79"/>
  <c r="E263" i="79"/>
  <c r="F263" i="79"/>
  <c r="G263" i="79"/>
  <c r="N263" i="79" s="1"/>
  <c r="H263" i="79"/>
  <c r="M263" i="79"/>
  <c r="B264" i="79"/>
  <c r="C264" i="79"/>
  <c r="D264" i="79"/>
  <c r="E264" i="79"/>
  <c r="F264" i="79"/>
  <c r="G264" i="79"/>
  <c r="M264" i="79" s="1"/>
  <c r="H264" i="79"/>
  <c r="I264" i="79"/>
  <c r="B265" i="79"/>
  <c r="C265" i="79"/>
  <c r="D265" i="79"/>
  <c r="E265" i="79"/>
  <c r="F265" i="79"/>
  <c r="G265" i="79"/>
  <c r="M265" i="79" s="1"/>
  <c r="H265" i="79"/>
  <c r="I265" i="79"/>
  <c r="B266" i="79"/>
  <c r="C266" i="79"/>
  <c r="D266" i="79"/>
  <c r="E266" i="79"/>
  <c r="F266" i="79"/>
  <c r="G266" i="79"/>
  <c r="H266" i="79"/>
  <c r="I266" i="79"/>
  <c r="M266" i="79"/>
  <c r="N266" i="79"/>
  <c r="B267" i="79"/>
  <c r="C267" i="79"/>
  <c r="D267" i="79"/>
  <c r="E267" i="79"/>
  <c r="F267" i="79"/>
  <c r="G267" i="79"/>
  <c r="H267" i="79"/>
  <c r="I267" i="79"/>
  <c r="M267" i="79"/>
  <c r="N267" i="79"/>
  <c r="B268" i="79"/>
  <c r="C268" i="79"/>
  <c r="D268" i="79"/>
  <c r="E268" i="79"/>
  <c r="F268" i="79"/>
  <c r="G268" i="79"/>
  <c r="H268" i="79"/>
  <c r="I268" i="79"/>
  <c r="M268" i="79"/>
  <c r="N268" i="79"/>
  <c r="B269" i="79"/>
  <c r="C269" i="79"/>
  <c r="D269" i="79"/>
  <c r="E269" i="79"/>
  <c r="F269" i="79"/>
  <c r="G269" i="79"/>
  <c r="H269" i="79"/>
  <c r="M269" i="79"/>
  <c r="N269" i="79"/>
  <c r="B270" i="79"/>
  <c r="C270" i="79"/>
  <c r="D270" i="79"/>
  <c r="E270" i="79"/>
  <c r="F270" i="79"/>
  <c r="G270" i="79"/>
  <c r="M270" i="79" s="1"/>
  <c r="H270" i="79"/>
  <c r="I270" i="79"/>
  <c r="B271" i="79"/>
  <c r="C271" i="79"/>
  <c r="D271" i="79"/>
  <c r="E271" i="79"/>
  <c r="F271" i="79"/>
  <c r="G271" i="79"/>
  <c r="N271" i="79" s="1"/>
  <c r="H271" i="79"/>
  <c r="I271" i="79"/>
  <c r="M271" i="79"/>
  <c r="B272" i="79"/>
  <c r="C272" i="79"/>
  <c r="D272" i="79"/>
  <c r="E272" i="79"/>
  <c r="F272" i="79"/>
  <c r="G272" i="79"/>
  <c r="M272" i="79" s="1"/>
  <c r="H272" i="79"/>
  <c r="B273" i="79"/>
  <c r="C273" i="79"/>
  <c r="D273" i="79"/>
  <c r="E273" i="79"/>
  <c r="F273" i="79"/>
  <c r="G273" i="79"/>
  <c r="M273" i="79" s="1"/>
  <c r="H273" i="79"/>
  <c r="B274" i="79"/>
  <c r="C274" i="79"/>
  <c r="D274" i="79"/>
  <c r="E274" i="79"/>
  <c r="F274" i="79"/>
  <c r="G274" i="79"/>
  <c r="H274" i="79"/>
  <c r="M274" i="79"/>
  <c r="N274" i="79"/>
  <c r="B275" i="79"/>
  <c r="C275" i="79"/>
  <c r="D275" i="79"/>
  <c r="E275" i="79"/>
  <c r="F275" i="79"/>
  <c r="G275" i="79"/>
  <c r="H275" i="79"/>
  <c r="I275" i="79"/>
  <c r="M275" i="79"/>
  <c r="N275" i="79"/>
  <c r="B276" i="79"/>
  <c r="C276" i="79"/>
  <c r="D276" i="79"/>
  <c r="E276" i="79"/>
  <c r="F276" i="79"/>
  <c r="G276" i="79"/>
  <c r="H276" i="79"/>
  <c r="M276" i="79"/>
  <c r="N276" i="79"/>
  <c r="B277" i="79"/>
  <c r="C277" i="79"/>
  <c r="D277" i="79"/>
  <c r="E277" i="79"/>
  <c r="F277" i="79"/>
  <c r="G277" i="79"/>
  <c r="M277" i="79" s="1"/>
  <c r="H277" i="79"/>
  <c r="N277" i="79"/>
  <c r="B278" i="79"/>
  <c r="C278" i="79"/>
  <c r="D278" i="79"/>
  <c r="E278" i="79"/>
  <c r="F278" i="79"/>
  <c r="G278" i="79"/>
  <c r="M278" i="79" s="1"/>
  <c r="H278" i="79"/>
  <c r="I278" i="79"/>
  <c r="B279" i="79"/>
  <c r="C279" i="79"/>
  <c r="D279" i="79"/>
  <c r="E279" i="79"/>
  <c r="F279" i="79"/>
  <c r="G279" i="79"/>
  <c r="N279" i="79" s="1"/>
  <c r="H279" i="79"/>
  <c r="I279" i="79"/>
  <c r="M279" i="79"/>
  <c r="B280" i="79"/>
  <c r="C280" i="79"/>
  <c r="D280" i="79"/>
  <c r="E280" i="79"/>
  <c r="F280" i="79"/>
  <c r="G280" i="79"/>
  <c r="M280" i="79" s="1"/>
  <c r="H280" i="79"/>
  <c r="B281" i="79"/>
  <c r="C281" i="79"/>
  <c r="D281" i="79"/>
  <c r="E281" i="79"/>
  <c r="F281" i="79"/>
  <c r="G281" i="79"/>
  <c r="M281" i="79" s="1"/>
  <c r="H281" i="79"/>
  <c r="B282" i="79"/>
  <c r="C282" i="79"/>
  <c r="D282" i="79"/>
  <c r="E282" i="79"/>
  <c r="F282" i="79"/>
  <c r="G282" i="79"/>
  <c r="H282" i="79"/>
  <c r="M282" i="79"/>
  <c r="N282" i="79"/>
  <c r="B283" i="79"/>
  <c r="C283" i="79"/>
  <c r="D283" i="79"/>
  <c r="E283" i="79"/>
  <c r="F283" i="79"/>
  <c r="G283" i="79"/>
  <c r="H283" i="79"/>
  <c r="I283" i="79"/>
  <c r="M283" i="79"/>
  <c r="N283" i="79"/>
  <c r="B284" i="79"/>
  <c r="C284" i="79"/>
  <c r="D284" i="79"/>
  <c r="E284" i="79"/>
  <c r="F284" i="79"/>
  <c r="G284" i="79"/>
  <c r="H284" i="79"/>
  <c r="M284" i="79"/>
  <c r="N284" i="79"/>
  <c r="B285" i="79"/>
  <c r="C285" i="79"/>
  <c r="D285" i="79"/>
  <c r="E285" i="79"/>
  <c r="F285" i="79"/>
  <c r="G285" i="79"/>
  <c r="M285" i="79" s="1"/>
  <c r="H285" i="79"/>
  <c r="N285" i="79"/>
  <c r="B286" i="79"/>
  <c r="C286" i="79"/>
  <c r="D286" i="79"/>
  <c r="E286" i="79"/>
  <c r="F286" i="79"/>
  <c r="G286" i="79"/>
  <c r="M286" i="79" s="1"/>
  <c r="H286" i="79"/>
  <c r="I286" i="79"/>
  <c r="B287" i="79"/>
  <c r="C287" i="79"/>
  <c r="D287" i="79"/>
  <c r="E287" i="79"/>
  <c r="F287" i="79"/>
  <c r="G287" i="79"/>
  <c r="N287" i="79" s="1"/>
  <c r="H287" i="79"/>
  <c r="I287" i="79"/>
  <c r="M287" i="79"/>
  <c r="B288" i="79"/>
  <c r="C288" i="79"/>
  <c r="D288" i="79"/>
  <c r="E288" i="79"/>
  <c r="F288" i="79"/>
  <c r="G288" i="79"/>
  <c r="M288" i="79" s="1"/>
  <c r="H288" i="79"/>
  <c r="B289" i="79"/>
  <c r="C289" i="79"/>
  <c r="D289" i="79"/>
  <c r="E289" i="79"/>
  <c r="F289" i="79"/>
  <c r="G289" i="79"/>
  <c r="M289" i="79" s="1"/>
  <c r="H289" i="79"/>
  <c r="B290" i="79"/>
  <c r="C290" i="79"/>
  <c r="D290" i="79"/>
  <c r="E290" i="79"/>
  <c r="F290" i="79"/>
  <c r="G290" i="79"/>
  <c r="H290" i="79"/>
  <c r="M290" i="79"/>
  <c r="N290" i="79"/>
  <c r="B291" i="79"/>
  <c r="C291" i="79"/>
  <c r="D291" i="79"/>
  <c r="E291" i="79"/>
  <c r="F291" i="79"/>
  <c r="G291" i="79"/>
  <c r="H291" i="79"/>
  <c r="I291" i="79"/>
  <c r="P291" i="79" s="1"/>
  <c r="M291" i="79"/>
  <c r="N291" i="79"/>
  <c r="B292" i="79"/>
  <c r="C292" i="79"/>
  <c r="D292" i="79"/>
  <c r="E292" i="79"/>
  <c r="F292" i="79"/>
  <c r="G292" i="79"/>
  <c r="H292" i="79"/>
  <c r="M292" i="79"/>
  <c r="N292" i="79"/>
  <c r="B293" i="79"/>
  <c r="C293" i="79"/>
  <c r="D293" i="79"/>
  <c r="E293" i="79"/>
  <c r="F293" i="79"/>
  <c r="G293" i="79"/>
  <c r="M293" i="79" s="1"/>
  <c r="H293" i="79"/>
  <c r="N293" i="79"/>
  <c r="B294" i="79"/>
  <c r="C294" i="79"/>
  <c r="D294" i="79"/>
  <c r="E294" i="79"/>
  <c r="F294" i="79"/>
  <c r="G294" i="79"/>
  <c r="M294" i="79" s="1"/>
  <c r="H294" i="79"/>
  <c r="I294" i="79"/>
  <c r="B295" i="79"/>
  <c r="C295" i="79"/>
  <c r="D295" i="79"/>
  <c r="E295" i="79"/>
  <c r="F295" i="79"/>
  <c r="G295" i="79"/>
  <c r="N295" i="79" s="1"/>
  <c r="H295" i="79"/>
  <c r="I295" i="79"/>
  <c r="M295" i="79"/>
  <c r="B296" i="79"/>
  <c r="C296" i="79"/>
  <c r="D296" i="79"/>
  <c r="E296" i="79"/>
  <c r="F296" i="79"/>
  <c r="G296" i="79"/>
  <c r="M296" i="79" s="1"/>
  <c r="H296" i="79"/>
  <c r="B297" i="79"/>
  <c r="C297" i="79"/>
  <c r="D297" i="79"/>
  <c r="E297" i="79"/>
  <c r="F297" i="79"/>
  <c r="G297" i="79"/>
  <c r="M297" i="79" s="1"/>
  <c r="H297" i="79"/>
  <c r="B298" i="79"/>
  <c r="C298" i="79"/>
  <c r="D298" i="79"/>
  <c r="E298" i="79"/>
  <c r="F298" i="79"/>
  <c r="G298" i="79"/>
  <c r="H298" i="79"/>
  <c r="M298" i="79"/>
  <c r="N298" i="79"/>
  <c r="B299" i="79"/>
  <c r="C299" i="79"/>
  <c r="D299" i="79"/>
  <c r="E299" i="79"/>
  <c r="F299" i="79"/>
  <c r="G299" i="79"/>
  <c r="H299" i="79"/>
  <c r="I299" i="79"/>
  <c r="P299" i="79" s="1"/>
  <c r="M299" i="79"/>
  <c r="N299" i="79"/>
  <c r="B300" i="79"/>
  <c r="C300" i="79"/>
  <c r="D300" i="79"/>
  <c r="E300" i="79"/>
  <c r="F300" i="79"/>
  <c r="G300" i="79"/>
  <c r="H300" i="79"/>
  <c r="M300" i="79"/>
  <c r="N300" i="79"/>
  <c r="B301" i="79"/>
  <c r="C301" i="79"/>
  <c r="D301" i="79"/>
  <c r="E301" i="79"/>
  <c r="F301" i="79"/>
  <c r="G301" i="79"/>
  <c r="M301" i="79" s="1"/>
  <c r="H301" i="79"/>
  <c r="N301" i="79"/>
  <c r="B302" i="79"/>
  <c r="C302" i="79"/>
  <c r="D302" i="79"/>
  <c r="E302" i="79"/>
  <c r="F302" i="79"/>
  <c r="G302" i="79"/>
  <c r="M302" i="79" s="1"/>
  <c r="H302" i="79"/>
  <c r="I302" i="79"/>
  <c r="B303" i="79"/>
  <c r="C303" i="79"/>
  <c r="D303" i="79"/>
  <c r="E303" i="79"/>
  <c r="F303" i="79"/>
  <c r="G303" i="79"/>
  <c r="N303" i="79" s="1"/>
  <c r="H303" i="79"/>
  <c r="I303" i="79"/>
  <c r="M303" i="79"/>
  <c r="B304" i="79"/>
  <c r="C304" i="79"/>
  <c r="D304" i="79"/>
  <c r="E304" i="79"/>
  <c r="F304" i="79"/>
  <c r="G304" i="79"/>
  <c r="M304" i="79" s="1"/>
  <c r="H304" i="79"/>
  <c r="B305" i="79"/>
  <c r="C305" i="79"/>
  <c r="D305" i="79"/>
  <c r="E305" i="79"/>
  <c r="F305" i="79"/>
  <c r="G305" i="79"/>
  <c r="M305" i="79" s="1"/>
  <c r="H305" i="79"/>
  <c r="B306" i="79"/>
  <c r="C306" i="79"/>
  <c r="D306" i="79"/>
  <c r="E306" i="79"/>
  <c r="F306" i="79"/>
  <c r="G306" i="79"/>
  <c r="H306" i="79"/>
  <c r="M306" i="79"/>
  <c r="N306" i="79"/>
  <c r="B307" i="79"/>
  <c r="C307" i="79"/>
  <c r="D307" i="79"/>
  <c r="E307" i="79"/>
  <c r="F307" i="79"/>
  <c r="G307" i="79"/>
  <c r="H307" i="79"/>
  <c r="I307" i="79"/>
  <c r="P307" i="79" s="1"/>
  <c r="M307" i="79"/>
  <c r="N307" i="79"/>
  <c r="B308" i="79"/>
  <c r="C308" i="79"/>
  <c r="D308" i="79"/>
  <c r="E308" i="79"/>
  <c r="F308" i="79"/>
  <c r="G308" i="79"/>
  <c r="H308" i="79"/>
  <c r="M308" i="79"/>
  <c r="N308" i="79"/>
  <c r="B309" i="79"/>
  <c r="C309" i="79"/>
  <c r="D309" i="79"/>
  <c r="E309" i="79"/>
  <c r="F309" i="79"/>
  <c r="G309" i="79"/>
  <c r="M309" i="79" s="1"/>
  <c r="H309" i="79"/>
  <c r="N309" i="79"/>
  <c r="B310" i="79"/>
  <c r="C310" i="79"/>
  <c r="D310" i="79"/>
  <c r="E310" i="79"/>
  <c r="F310" i="79"/>
  <c r="G310" i="79"/>
  <c r="M310" i="79" s="1"/>
  <c r="H310" i="79"/>
  <c r="I310" i="79"/>
  <c r="B311" i="79"/>
  <c r="C311" i="79"/>
  <c r="D311" i="79"/>
  <c r="E311" i="79"/>
  <c r="F311" i="79"/>
  <c r="G311" i="79"/>
  <c r="N311" i="79" s="1"/>
  <c r="H311" i="79"/>
  <c r="I311" i="79"/>
  <c r="M311" i="79"/>
  <c r="B312" i="79"/>
  <c r="C312" i="79"/>
  <c r="D312" i="79"/>
  <c r="E312" i="79"/>
  <c r="F312" i="79"/>
  <c r="G312" i="79"/>
  <c r="M312" i="79" s="1"/>
  <c r="H312" i="79"/>
  <c r="B313" i="79"/>
  <c r="C313" i="79"/>
  <c r="D313" i="79"/>
  <c r="E313" i="79"/>
  <c r="F313" i="79"/>
  <c r="G313" i="79"/>
  <c r="M313" i="79" s="1"/>
  <c r="H313" i="79"/>
  <c r="B314" i="79"/>
  <c r="C314" i="79"/>
  <c r="D314" i="79"/>
  <c r="E314" i="79"/>
  <c r="F314" i="79"/>
  <c r="G314" i="79"/>
  <c r="H314" i="79"/>
  <c r="A357" i="73"/>
  <c r="AC357" i="73"/>
  <c r="AE357" i="73"/>
  <c r="I314" i="79" s="1"/>
  <c r="A158" i="73"/>
  <c r="A159" i="73" s="1"/>
  <c r="A160" i="73" s="1"/>
  <c r="A161" i="73" s="1"/>
  <c r="A162" i="73" s="1"/>
  <c r="A163" i="73" s="1"/>
  <c r="A164" i="73" s="1"/>
  <c r="A165" i="73" s="1"/>
  <c r="A166" i="73" s="1"/>
  <c r="A167" i="73" s="1"/>
  <c r="A168" i="73" s="1"/>
  <c r="A169" i="73" s="1"/>
  <c r="A170" i="73" s="1"/>
  <c r="A171" i="73" s="1"/>
  <c r="A172" i="73" s="1"/>
  <c r="A173" i="73" s="1"/>
  <c r="A174" i="73" s="1"/>
  <c r="A175" i="73" s="1"/>
  <c r="A176" i="73" s="1"/>
  <c r="A177" i="73" s="1"/>
  <c r="A178" i="73" s="1"/>
  <c r="A179" i="73" s="1"/>
  <c r="A180" i="73" s="1"/>
  <c r="A181" i="73" s="1"/>
  <c r="A182" i="73" s="1"/>
  <c r="A183" i="73" s="1"/>
  <c r="A184" i="73" s="1"/>
  <c r="A185" i="73" s="1"/>
  <c r="A186" i="73" s="1"/>
  <c r="A187" i="73" s="1"/>
  <c r="A188" i="73" s="1"/>
  <c r="A189" i="73" s="1"/>
  <c r="A190" i="73" s="1"/>
  <c r="A191" i="73" s="1"/>
  <c r="A192" i="73" s="1"/>
  <c r="A193" i="73" s="1"/>
  <c r="A194" i="73" s="1"/>
  <c r="A195" i="73" s="1"/>
  <c r="A196" i="73" s="1"/>
  <c r="A197" i="73" s="1"/>
  <c r="A198" i="73" s="1"/>
  <c r="A199" i="73" s="1"/>
  <c r="A200" i="73" s="1"/>
  <c r="A201" i="73" s="1"/>
  <c r="A202" i="73" s="1"/>
  <c r="A203" i="73" s="1"/>
  <c r="A204" i="73" s="1"/>
  <c r="A205" i="73" s="1"/>
  <c r="A206" i="73" s="1"/>
  <c r="A207" i="73" s="1"/>
  <c r="A208" i="73" s="1"/>
  <c r="A209" i="73" s="1"/>
  <c r="A210" i="73" s="1"/>
  <c r="A211" i="73" s="1"/>
  <c r="A212" i="73" s="1"/>
  <c r="A213" i="73" s="1"/>
  <c r="A214" i="73" s="1"/>
  <c r="A215" i="73" s="1"/>
  <c r="A216" i="73" s="1"/>
  <c r="A217" i="73" s="1"/>
  <c r="A218" i="73" s="1"/>
  <c r="A219" i="73" s="1"/>
  <c r="A220" i="73" s="1"/>
  <c r="A221" i="73" s="1"/>
  <c r="A222" i="73" s="1"/>
  <c r="A223" i="73" s="1"/>
  <c r="A224" i="73" s="1"/>
  <c r="A225" i="73" s="1"/>
  <c r="A226" i="73" s="1"/>
  <c r="A227" i="73" s="1"/>
  <c r="A228" i="73" s="1"/>
  <c r="A229" i="73" s="1"/>
  <c r="A230" i="73" s="1"/>
  <c r="A231" i="73" s="1"/>
  <c r="A232" i="73" s="1"/>
  <c r="A233" i="73" s="1"/>
  <c r="A234" i="73" s="1"/>
  <c r="A235" i="73" s="1"/>
  <c r="A236" i="73" s="1"/>
  <c r="A237" i="73" s="1"/>
  <c r="A238" i="73" s="1"/>
  <c r="A239" i="73" s="1"/>
  <c r="A240" i="73" s="1"/>
  <c r="A241" i="73" s="1"/>
  <c r="A242" i="73" s="1"/>
  <c r="A243" i="73" s="1"/>
  <c r="A244" i="73" s="1"/>
  <c r="A245" i="73" s="1"/>
  <c r="A246" i="73" s="1"/>
  <c r="A247" i="73" s="1"/>
  <c r="A248" i="73" s="1"/>
  <c r="A249" i="73" s="1"/>
  <c r="A250" i="73" s="1"/>
  <c r="A251" i="73" s="1"/>
  <c r="A252" i="73" s="1"/>
  <c r="A253" i="73" s="1"/>
  <c r="A254" i="73" s="1"/>
  <c r="A255" i="73" s="1"/>
  <c r="A256" i="73" s="1"/>
  <c r="A257" i="73" s="1"/>
  <c r="A258" i="73" s="1"/>
  <c r="A259" i="73" s="1"/>
  <c r="A260" i="73" s="1"/>
  <c r="A261" i="73" s="1"/>
  <c r="A262" i="73" s="1"/>
  <c r="A263" i="73" s="1"/>
  <c r="A264" i="73" s="1"/>
  <c r="A265" i="73" s="1"/>
  <c r="A266" i="73" s="1"/>
  <c r="A267" i="73" s="1"/>
  <c r="A268" i="73" s="1"/>
  <c r="A269" i="73" s="1"/>
  <c r="A270" i="73" s="1"/>
  <c r="A271" i="73" s="1"/>
  <c r="A272" i="73" s="1"/>
  <c r="A273" i="73" s="1"/>
  <c r="A274" i="73" s="1"/>
  <c r="A275" i="73" s="1"/>
  <c r="A276" i="73" s="1"/>
  <c r="A277" i="73" s="1"/>
  <c r="A278" i="73" s="1"/>
  <c r="A279" i="73" s="1"/>
  <c r="A280" i="73" s="1"/>
  <c r="A281" i="73" s="1"/>
  <c r="A282" i="73" s="1"/>
  <c r="A283" i="73" s="1"/>
  <c r="A284" i="73" s="1"/>
  <c r="A285" i="73" s="1"/>
  <c r="A286" i="73" s="1"/>
  <c r="A287" i="73" s="1"/>
  <c r="A288" i="73" s="1"/>
  <c r="A289" i="73" s="1"/>
  <c r="A290" i="73" s="1"/>
  <c r="A291" i="73" s="1"/>
  <c r="A292" i="73" s="1"/>
  <c r="A293" i="73" s="1"/>
  <c r="A294" i="73" s="1"/>
  <c r="A295" i="73" s="1"/>
  <c r="A296" i="73" s="1"/>
  <c r="A297" i="73" s="1"/>
  <c r="A298" i="73" s="1"/>
  <c r="A299" i="73" s="1"/>
  <c r="A300" i="73" s="1"/>
  <c r="A301" i="73" s="1"/>
  <c r="A302" i="73" s="1"/>
  <c r="A303" i="73" s="1"/>
  <c r="A304" i="73" s="1"/>
  <c r="A305" i="73" s="1"/>
  <c r="A306" i="73" s="1"/>
  <c r="A307" i="73" s="1"/>
  <c r="A308" i="73" s="1"/>
  <c r="A309" i="73" s="1"/>
  <c r="A310" i="73" s="1"/>
  <c r="A311" i="73" s="1"/>
  <c r="A312" i="73" s="1"/>
  <c r="A313" i="73" s="1"/>
  <c r="A314" i="73" s="1"/>
  <c r="A315" i="73" s="1"/>
  <c r="A316" i="73" s="1"/>
  <c r="A317" i="73" s="1"/>
  <c r="A318" i="73" s="1"/>
  <c r="A319" i="73" s="1"/>
  <c r="A320" i="73" s="1"/>
  <c r="A321" i="73" s="1"/>
  <c r="A322" i="73" s="1"/>
  <c r="A323" i="73" s="1"/>
  <c r="A324" i="73" s="1"/>
  <c r="A325" i="73" s="1"/>
  <c r="A326" i="73" s="1"/>
  <c r="A327" i="73" s="1"/>
  <c r="A328" i="73" s="1"/>
  <c r="A329" i="73" s="1"/>
  <c r="A330" i="73" s="1"/>
  <c r="A331" i="73" s="1"/>
  <c r="A332" i="73" s="1"/>
  <c r="A333" i="73" s="1"/>
  <c r="A334" i="73" s="1"/>
  <c r="A335" i="73" s="1"/>
  <c r="A336" i="73" s="1"/>
  <c r="A337" i="73" s="1"/>
  <c r="A338" i="73" s="1"/>
  <c r="A339" i="73" s="1"/>
  <c r="A340" i="73" s="1"/>
  <c r="A341" i="73" s="1"/>
  <c r="A342" i="73" s="1"/>
  <c r="A343" i="73" s="1"/>
  <c r="A344" i="73" s="1"/>
  <c r="A345" i="73" s="1"/>
  <c r="A346" i="73" s="1"/>
  <c r="A347" i="73" s="1"/>
  <c r="A348" i="73" s="1"/>
  <c r="A349" i="73" s="1"/>
  <c r="A350" i="73" s="1"/>
  <c r="A351" i="73" s="1"/>
  <c r="A352" i="73" s="1"/>
  <c r="A353" i="73" s="1"/>
  <c r="A354" i="73" s="1"/>
  <c r="A355" i="73" s="1"/>
  <c r="A356" i="73" s="1"/>
  <c r="AC158" i="73"/>
  <c r="AE158" i="73"/>
  <c r="I115" i="79" s="1"/>
  <c r="AC159" i="73"/>
  <c r="AE159" i="73"/>
  <c r="I116" i="79" s="1"/>
  <c r="AC160" i="73"/>
  <c r="AE160" i="73"/>
  <c r="I117" i="79" s="1"/>
  <c r="AC161" i="73"/>
  <c r="AE161" i="73"/>
  <c r="AC162" i="73"/>
  <c r="AE162" i="73"/>
  <c r="AC163" i="73"/>
  <c r="AE163" i="73"/>
  <c r="AC164" i="73"/>
  <c r="AE164" i="73"/>
  <c r="AC165" i="73"/>
  <c r="AE165" i="73"/>
  <c r="AC166" i="73"/>
  <c r="AE166" i="73"/>
  <c r="AC167" i="73"/>
  <c r="AE167" i="73"/>
  <c r="I124" i="79" s="1"/>
  <c r="P124" i="79" s="1"/>
  <c r="AC168" i="73"/>
  <c r="AE168" i="73"/>
  <c r="I125" i="79" s="1"/>
  <c r="AC169" i="73"/>
  <c r="AE169" i="73"/>
  <c r="I126" i="79" s="1"/>
  <c r="AC170" i="73"/>
  <c r="AE170" i="73"/>
  <c r="AC171" i="73"/>
  <c r="AE171" i="73"/>
  <c r="AC172" i="73"/>
  <c r="AE172" i="73"/>
  <c r="AC173" i="73"/>
  <c r="AE173" i="73"/>
  <c r="AC174" i="73"/>
  <c r="AE174" i="73"/>
  <c r="AC175" i="73"/>
  <c r="AE175" i="73"/>
  <c r="I132" i="79" s="1"/>
  <c r="P132" i="79" s="1"/>
  <c r="AC176" i="73"/>
  <c r="AE176" i="73"/>
  <c r="I133" i="79" s="1"/>
  <c r="AC177" i="73"/>
  <c r="AE177" i="73"/>
  <c r="I134" i="79" s="1"/>
  <c r="AC178" i="73"/>
  <c r="AE178" i="73"/>
  <c r="AC179" i="73"/>
  <c r="AE179" i="73"/>
  <c r="I136" i="79" s="1"/>
  <c r="AC180" i="73"/>
  <c r="AE180" i="73"/>
  <c r="I137" i="79" s="1"/>
  <c r="AC181" i="73"/>
  <c r="AE181" i="73"/>
  <c r="AC182" i="73"/>
  <c r="AE182" i="73"/>
  <c r="AC183" i="73"/>
  <c r="AE183" i="73"/>
  <c r="I140" i="79" s="1"/>
  <c r="AC184" i="73"/>
  <c r="AE184" i="73"/>
  <c r="AC185" i="73"/>
  <c r="AE185" i="73"/>
  <c r="I142" i="79" s="1"/>
  <c r="AC186" i="73"/>
  <c r="AE186" i="73"/>
  <c r="AC187" i="73"/>
  <c r="AE187" i="73"/>
  <c r="I144" i="79" s="1"/>
  <c r="AC188" i="73"/>
  <c r="AE188" i="73"/>
  <c r="I145" i="79" s="1"/>
  <c r="AC189" i="73"/>
  <c r="AE189" i="73"/>
  <c r="I146" i="79" s="1"/>
  <c r="AC190" i="73"/>
  <c r="AE190" i="73"/>
  <c r="I147" i="79" s="1"/>
  <c r="AC191" i="73"/>
  <c r="AE191" i="73"/>
  <c r="AC192" i="73"/>
  <c r="AE192" i="73"/>
  <c r="I149" i="79" s="1"/>
  <c r="AC193" i="73"/>
  <c r="AE193" i="73"/>
  <c r="AC194" i="73"/>
  <c r="AE194" i="73"/>
  <c r="AC195" i="73"/>
  <c r="AE195" i="73"/>
  <c r="I152" i="79" s="1"/>
  <c r="AC196" i="73"/>
  <c r="AE196" i="73"/>
  <c r="I153" i="79" s="1"/>
  <c r="AC197" i="73"/>
  <c r="AE197" i="73"/>
  <c r="I154" i="79" s="1"/>
  <c r="AC198" i="73"/>
  <c r="AE198" i="73"/>
  <c r="I155" i="79" s="1"/>
  <c r="AC199" i="73"/>
  <c r="AE199" i="73"/>
  <c r="I156" i="79" s="1"/>
  <c r="AC200" i="73"/>
  <c r="AE200" i="73"/>
  <c r="AC201" i="73"/>
  <c r="AE201" i="73"/>
  <c r="I158" i="79" s="1"/>
  <c r="AC202" i="73"/>
  <c r="AE202" i="73"/>
  <c r="AC203" i="73"/>
  <c r="AE203" i="73"/>
  <c r="I160" i="79" s="1"/>
  <c r="AC204" i="73"/>
  <c r="AE204" i="73"/>
  <c r="I161" i="79" s="1"/>
  <c r="AC205" i="73"/>
  <c r="AE205" i="73"/>
  <c r="AC206" i="73"/>
  <c r="AE206" i="73"/>
  <c r="AC207" i="73"/>
  <c r="AE207" i="73"/>
  <c r="I164" i="79" s="1"/>
  <c r="P164" i="79" s="1"/>
  <c r="AC208" i="73"/>
  <c r="AE208" i="73"/>
  <c r="AC209" i="73"/>
  <c r="AE209" i="73"/>
  <c r="AC210" i="73"/>
  <c r="AE210" i="73"/>
  <c r="AC211" i="73"/>
  <c r="AE211" i="73"/>
  <c r="I168" i="79" s="1"/>
  <c r="AC212" i="73"/>
  <c r="AE212" i="73"/>
  <c r="AC213" i="73"/>
  <c r="AE213" i="73"/>
  <c r="AC214" i="73"/>
  <c r="AE214" i="73"/>
  <c r="I171" i="79" s="1"/>
  <c r="AC215" i="73"/>
  <c r="AE215" i="73"/>
  <c r="I172" i="79" s="1"/>
  <c r="P172" i="79" s="1"/>
  <c r="AC216" i="73"/>
  <c r="AE216" i="73"/>
  <c r="I173" i="79" s="1"/>
  <c r="P173" i="79" s="1"/>
  <c r="Q173" i="79" s="1"/>
  <c r="AC217" i="73"/>
  <c r="AE217" i="73"/>
  <c r="AC218" i="73"/>
  <c r="AE218" i="73"/>
  <c r="AC219" i="73"/>
  <c r="AE219" i="73"/>
  <c r="I176" i="79" s="1"/>
  <c r="AC220" i="73"/>
  <c r="AE220" i="73"/>
  <c r="I177" i="79" s="1"/>
  <c r="AC221" i="73"/>
  <c r="AE221" i="73"/>
  <c r="I178" i="79" s="1"/>
  <c r="AC222" i="73"/>
  <c r="AE222" i="73"/>
  <c r="AC223" i="73"/>
  <c r="AE223" i="73"/>
  <c r="I180" i="79" s="1"/>
  <c r="P180" i="79" s="1"/>
  <c r="AC224" i="73"/>
  <c r="AE224" i="73"/>
  <c r="I181" i="79" s="1"/>
  <c r="P181" i="79" s="1"/>
  <c r="Q181" i="79" s="1"/>
  <c r="AC225" i="73"/>
  <c r="AE225" i="73"/>
  <c r="AC226" i="73"/>
  <c r="AE226" i="73"/>
  <c r="AC227" i="73"/>
  <c r="AE227" i="73"/>
  <c r="AC228" i="73"/>
  <c r="AE228" i="73"/>
  <c r="AC229" i="73"/>
  <c r="AE229" i="73"/>
  <c r="I186" i="79" s="1"/>
  <c r="AC230" i="73"/>
  <c r="AE230" i="73"/>
  <c r="AC231" i="73"/>
  <c r="AE231" i="73"/>
  <c r="I188" i="79" s="1"/>
  <c r="P188" i="79" s="1"/>
  <c r="AC232" i="73"/>
  <c r="AE232" i="73"/>
  <c r="I189" i="79" s="1"/>
  <c r="P189" i="79" s="1"/>
  <c r="Q189" i="79" s="1"/>
  <c r="AC233" i="73"/>
  <c r="AE233" i="73"/>
  <c r="AC234" i="73"/>
  <c r="AE234" i="73"/>
  <c r="AC235" i="73"/>
  <c r="AE235" i="73"/>
  <c r="I192" i="79" s="1"/>
  <c r="AC236" i="73"/>
  <c r="AE236" i="73"/>
  <c r="AC237" i="73"/>
  <c r="AE237" i="73"/>
  <c r="AC238" i="73"/>
  <c r="AE238" i="73"/>
  <c r="AC239" i="73"/>
  <c r="AE239" i="73"/>
  <c r="I196" i="79" s="1"/>
  <c r="P196" i="79" s="1"/>
  <c r="AC240" i="73"/>
  <c r="AE240" i="73"/>
  <c r="I197" i="79" s="1"/>
  <c r="P197" i="79" s="1"/>
  <c r="Q197" i="79" s="1"/>
  <c r="AC241" i="73"/>
  <c r="AE241" i="73"/>
  <c r="AC242" i="73"/>
  <c r="AE242" i="73"/>
  <c r="AC243" i="73"/>
  <c r="AE243" i="73"/>
  <c r="AC244" i="73"/>
  <c r="AE244" i="73"/>
  <c r="AC245" i="73"/>
  <c r="AE245" i="73"/>
  <c r="AC246" i="73"/>
  <c r="AE246" i="73"/>
  <c r="AC247" i="73"/>
  <c r="AE247" i="73"/>
  <c r="I204" i="79" s="1"/>
  <c r="P204" i="79" s="1"/>
  <c r="AC248" i="73"/>
  <c r="AE248" i="73"/>
  <c r="I205" i="79" s="1"/>
  <c r="P205" i="79" s="1"/>
  <c r="Q205" i="79" s="1"/>
  <c r="AC249" i="73"/>
  <c r="AE249" i="73"/>
  <c r="AC250" i="73"/>
  <c r="AE250" i="73"/>
  <c r="AC251" i="73"/>
  <c r="AE251" i="73"/>
  <c r="I208" i="79" s="1"/>
  <c r="AC252" i="73"/>
  <c r="AE252" i="73"/>
  <c r="I209" i="79" s="1"/>
  <c r="AC253" i="73"/>
  <c r="AE253" i="73"/>
  <c r="I210" i="79" s="1"/>
  <c r="AC254" i="73"/>
  <c r="AE254" i="73"/>
  <c r="AC255" i="73"/>
  <c r="AE255" i="73"/>
  <c r="I212" i="79" s="1"/>
  <c r="P212" i="79" s="1"/>
  <c r="AC256" i="73"/>
  <c r="AE256" i="73"/>
  <c r="I213" i="79" s="1"/>
  <c r="P213" i="79" s="1"/>
  <c r="Q213" i="79" s="1"/>
  <c r="AC257" i="73"/>
  <c r="AE257" i="73"/>
  <c r="AC258" i="73"/>
  <c r="AE258" i="73"/>
  <c r="AC259" i="73"/>
  <c r="AE259" i="73"/>
  <c r="AC260" i="73"/>
  <c r="AE260" i="73"/>
  <c r="AC261" i="73"/>
  <c r="AE261" i="73"/>
  <c r="I218" i="79" s="1"/>
  <c r="P218" i="79" s="1"/>
  <c r="S218" i="79" s="1"/>
  <c r="AC262" i="73"/>
  <c r="AE262" i="73"/>
  <c r="AC263" i="73"/>
  <c r="AE263" i="73"/>
  <c r="I220" i="79" s="1"/>
  <c r="AC264" i="73"/>
  <c r="AE264" i="73"/>
  <c r="AC265" i="73"/>
  <c r="AE265" i="73"/>
  <c r="AC266" i="73"/>
  <c r="AE266" i="73"/>
  <c r="AC267" i="73"/>
  <c r="AE267" i="73"/>
  <c r="I224" i="79" s="1"/>
  <c r="AC268" i="73"/>
  <c r="AE268" i="73"/>
  <c r="AC269" i="73"/>
  <c r="AE269" i="73"/>
  <c r="AC270" i="73"/>
  <c r="AE270" i="73"/>
  <c r="AC271" i="73"/>
  <c r="AE271" i="73"/>
  <c r="I228" i="79" s="1"/>
  <c r="AC272" i="73"/>
  <c r="AE272" i="73"/>
  <c r="AC273" i="73"/>
  <c r="AE273" i="73"/>
  <c r="AC274" i="73"/>
  <c r="AE274" i="73"/>
  <c r="I231" i="79" s="1"/>
  <c r="AC275" i="73"/>
  <c r="AE275" i="73"/>
  <c r="I232" i="79" s="1"/>
  <c r="AC276" i="73"/>
  <c r="AE276" i="73"/>
  <c r="I233" i="79" s="1"/>
  <c r="AC277" i="73"/>
  <c r="AE277" i="73"/>
  <c r="AC278" i="73"/>
  <c r="AE278" i="73"/>
  <c r="AC279" i="73"/>
  <c r="AE279" i="73"/>
  <c r="I236" i="79" s="1"/>
  <c r="P236" i="79" s="1"/>
  <c r="Q236" i="79" s="1"/>
  <c r="AC280" i="73"/>
  <c r="AE280" i="73"/>
  <c r="I237" i="79" s="1"/>
  <c r="AC281" i="73"/>
  <c r="AE281" i="73"/>
  <c r="I238" i="79" s="1"/>
  <c r="P238" i="79" s="1"/>
  <c r="AC282" i="73"/>
  <c r="AE282" i="73"/>
  <c r="AC283" i="73"/>
  <c r="AE283" i="73"/>
  <c r="AC284" i="73"/>
  <c r="AE284" i="73"/>
  <c r="AC285" i="73"/>
  <c r="AE285" i="73"/>
  <c r="I242" i="79" s="1"/>
  <c r="P242" i="79" s="1"/>
  <c r="AC286" i="73"/>
  <c r="AE286" i="73"/>
  <c r="I243" i="79" s="1"/>
  <c r="AC287" i="73"/>
  <c r="AE287" i="73"/>
  <c r="I244" i="79" s="1"/>
  <c r="AC288" i="73"/>
  <c r="AE288" i="73"/>
  <c r="I245" i="79" s="1"/>
  <c r="AC289" i="73"/>
  <c r="AE289" i="73"/>
  <c r="AC290" i="73"/>
  <c r="AE290" i="73"/>
  <c r="AC291" i="73"/>
  <c r="AE291" i="73"/>
  <c r="I248" i="79" s="1"/>
  <c r="AC292" i="73"/>
  <c r="AE292" i="73"/>
  <c r="I249" i="79" s="1"/>
  <c r="AC293" i="73"/>
  <c r="AE293" i="73"/>
  <c r="AC294" i="73"/>
  <c r="AE294" i="73"/>
  <c r="AC295" i="73"/>
  <c r="AE295" i="73"/>
  <c r="I252" i="79" s="1"/>
  <c r="AC296" i="73"/>
  <c r="AE296" i="73"/>
  <c r="AC297" i="73"/>
  <c r="AE297" i="73"/>
  <c r="AC298" i="73"/>
  <c r="AE298" i="73"/>
  <c r="AC299" i="73"/>
  <c r="AE299" i="73"/>
  <c r="I256" i="79" s="1"/>
  <c r="AC300" i="73"/>
  <c r="AE300" i="73"/>
  <c r="I257" i="79" s="1"/>
  <c r="AC301" i="73"/>
  <c r="AE301" i="73"/>
  <c r="I258" i="79" s="1"/>
  <c r="AC302" i="73"/>
  <c r="AE302" i="73"/>
  <c r="I259" i="79" s="1"/>
  <c r="P259" i="79" s="1"/>
  <c r="AC303" i="73"/>
  <c r="AE303" i="73"/>
  <c r="I260" i="79" s="1"/>
  <c r="AC304" i="73"/>
  <c r="AE304" i="73"/>
  <c r="I261" i="79" s="1"/>
  <c r="AC305" i="73"/>
  <c r="AE305" i="73"/>
  <c r="I262" i="79" s="1"/>
  <c r="AC306" i="73"/>
  <c r="AE306" i="73"/>
  <c r="I263" i="79" s="1"/>
  <c r="AC307" i="73"/>
  <c r="AE307" i="73"/>
  <c r="AC308" i="73"/>
  <c r="AE308" i="73"/>
  <c r="AC309" i="73"/>
  <c r="AE309" i="73"/>
  <c r="AC310" i="73"/>
  <c r="AE310" i="73"/>
  <c r="AC311" i="73"/>
  <c r="AE311" i="73"/>
  <c r="AC312" i="73"/>
  <c r="AE312" i="73"/>
  <c r="I269" i="79" s="1"/>
  <c r="AC313" i="73"/>
  <c r="AE313" i="73"/>
  <c r="AC314" i="73"/>
  <c r="AE314" i="73"/>
  <c r="AC315" i="73"/>
  <c r="AE315" i="73"/>
  <c r="I272" i="79" s="1"/>
  <c r="AC316" i="73"/>
  <c r="AE316" i="73"/>
  <c r="I273" i="79" s="1"/>
  <c r="AC317" i="73"/>
  <c r="AE317" i="73"/>
  <c r="I274" i="79" s="1"/>
  <c r="AC318" i="73"/>
  <c r="AE318" i="73"/>
  <c r="AC319" i="73"/>
  <c r="AE319" i="73"/>
  <c r="I276" i="79" s="1"/>
  <c r="AC320" i="73"/>
  <c r="AE320" i="73"/>
  <c r="I277" i="79" s="1"/>
  <c r="AC321" i="73"/>
  <c r="AE321" i="73"/>
  <c r="AC322" i="73"/>
  <c r="AE322" i="73"/>
  <c r="AC323" i="73"/>
  <c r="AE323" i="73"/>
  <c r="I280" i="79" s="1"/>
  <c r="AC324" i="73"/>
  <c r="AE324" i="73"/>
  <c r="I281" i="79" s="1"/>
  <c r="AC325" i="73"/>
  <c r="AE325" i="73"/>
  <c r="I282" i="79" s="1"/>
  <c r="AC326" i="73"/>
  <c r="AE326" i="73"/>
  <c r="AC327" i="73"/>
  <c r="AE327" i="73"/>
  <c r="I284" i="79" s="1"/>
  <c r="AC328" i="73"/>
  <c r="AE328" i="73"/>
  <c r="I285" i="79" s="1"/>
  <c r="AC329" i="73"/>
  <c r="AE329" i="73"/>
  <c r="AC330" i="73"/>
  <c r="AE330" i="73"/>
  <c r="AC331" i="73"/>
  <c r="AE331" i="73"/>
  <c r="I288" i="79" s="1"/>
  <c r="AC332" i="73"/>
  <c r="AE332" i="73"/>
  <c r="I289" i="79" s="1"/>
  <c r="AC333" i="73"/>
  <c r="AE333" i="73"/>
  <c r="I290" i="79" s="1"/>
  <c r="AC334" i="73"/>
  <c r="AE334" i="73"/>
  <c r="AC335" i="73"/>
  <c r="AE335" i="73"/>
  <c r="I292" i="79" s="1"/>
  <c r="AC336" i="73"/>
  <c r="AE336" i="73"/>
  <c r="I293" i="79" s="1"/>
  <c r="AC337" i="73"/>
  <c r="AE337" i="73"/>
  <c r="AC338" i="73"/>
  <c r="AE338" i="73"/>
  <c r="AC339" i="73"/>
  <c r="AE339" i="73"/>
  <c r="I296" i="79" s="1"/>
  <c r="AC340" i="73"/>
  <c r="AE340" i="73"/>
  <c r="I297" i="79" s="1"/>
  <c r="AC341" i="73"/>
  <c r="AE341" i="73"/>
  <c r="I298" i="79" s="1"/>
  <c r="AC342" i="73"/>
  <c r="AE342" i="73"/>
  <c r="AC343" i="73"/>
  <c r="AE343" i="73"/>
  <c r="I300" i="79" s="1"/>
  <c r="AC344" i="73"/>
  <c r="AE344" i="73"/>
  <c r="I301" i="79" s="1"/>
  <c r="AC345" i="73"/>
  <c r="AE345" i="73"/>
  <c r="AC346" i="73"/>
  <c r="AE346" i="73"/>
  <c r="AC347" i="73"/>
  <c r="AE347" i="73"/>
  <c r="I304" i="79" s="1"/>
  <c r="AC348" i="73"/>
  <c r="AE348" i="73"/>
  <c r="I305" i="79" s="1"/>
  <c r="AC349" i="73"/>
  <c r="AE349" i="73"/>
  <c r="I306" i="79" s="1"/>
  <c r="AC350" i="73"/>
  <c r="AE350" i="73"/>
  <c r="AC351" i="73"/>
  <c r="AE351" i="73"/>
  <c r="I308" i="79" s="1"/>
  <c r="AC352" i="73"/>
  <c r="AE352" i="73"/>
  <c r="I309" i="79" s="1"/>
  <c r="AC353" i="73"/>
  <c r="AE353" i="73"/>
  <c r="AC354" i="73"/>
  <c r="AE354" i="73"/>
  <c r="AC355" i="73"/>
  <c r="AE355" i="73"/>
  <c r="I312" i="79" s="1"/>
  <c r="AC356" i="73"/>
  <c r="AE356" i="73"/>
  <c r="I313" i="79" s="1"/>
  <c r="P171" i="79" l="1"/>
  <c r="Q171" i="79" s="1"/>
  <c r="P283" i="79"/>
  <c r="S283" i="79" s="1"/>
  <c r="P267" i="79"/>
  <c r="P150" i="79"/>
  <c r="F6" i="79"/>
  <c r="P251" i="79"/>
  <c r="P203" i="79"/>
  <c r="Q203" i="79" s="1"/>
  <c r="P194" i="79"/>
  <c r="R194" i="79" s="1"/>
  <c r="P179" i="79"/>
  <c r="Q179" i="79" s="1"/>
  <c r="P275" i="79"/>
  <c r="P247" i="79"/>
  <c r="P241" i="79"/>
  <c r="P202" i="79"/>
  <c r="P226" i="79"/>
  <c r="P187" i="79"/>
  <c r="Q187" i="79" s="1"/>
  <c r="P157" i="79"/>
  <c r="Q157" i="79" s="1"/>
  <c r="M314" i="79"/>
  <c r="N314" i="79" s="1"/>
  <c r="P314" i="79" s="1"/>
  <c r="Q314" i="79" s="1"/>
  <c r="T54" i="73"/>
  <c r="Q159" i="79"/>
  <c r="R159" i="79"/>
  <c r="S226" i="79"/>
  <c r="Q226" i="79"/>
  <c r="P301" i="79"/>
  <c r="P224" i="79"/>
  <c r="R224" i="79" s="1"/>
  <c r="P186" i="79"/>
  <c r="R186" i="79" s="1"/>
  <c r="P311" i="79"/>
  <c r="Q311" i="79" s="1"/>
  <c r="P308" i="79"/>
  <c r="P303" i="79"/>
  <c r="S303" i="79" s="1"/>
  <c r="P300" i="79"/>
  <c r="P292" i="79"/>
  <c r="Q292" i="79" s="1"/>
  <c r="P284" i="79"/>
  <c r="P276" i="79"/>
  <c r="Q276" i="79" s="1"/>
  <c r="P266" i="79"/>
  <c r="Q266" i="79" s="1"/>
  <c r="P261" i="79"/>
  <c r="Q261" i="79" s="1"/>
  <c r="P185" i="79"/>
  <c r="P148" i="79"/>
  <c r="P129" i="79"/>
  <c r="P121" i="79"/>
  <c r="P142" i="79"/>
  <c r="P116" i="79"/>
  <c r="Q116" i="79" s="1"/>
  <c r="P268" i="79"/>
  <c r="Q268" i="79" s="1"/>
  <c r="P263" i="79"/>
  <c r="S263" i="79" s="1"/>
  <c r="P258" i="79"/>
  <c r="P253" i="79"/>
  <c r="R253" i="79" s="1"/>
  <c r="P228" i="79"/>
  <c r="P217" i="79"/>
  <c r="Q217" i="79" s="1"/>
  <c r="P210" i="79"/>
  <c r="P178" i="79"/>
  <c r="P153" i="79"/>
  <c r="Q153" i="79" s="1"/>
  <c r="P141" i="79"/>
  <c r="R141" i="79" s="1"/>
  <c r="P134" i="79"/>
  <c r="P126" i="79"/>
  <c r="P293" i="79"/>
  <c r="R293" i="79" s="1"/>
  <c r="P290" i="79"/>
  <c r="Q290" i="79" s="1"/>
  <c r="P285" i="79"/>
  <c r="P282" i="79"/>
  <c r="Q282" i="79" s="1"/>
  <c r="P277" i="79"/>
  <c r="R277" i="79" s="1"/>
  <c r="P158" i="79"/>
  <c r="Q158" i="79" s="1"/>
  <c r="P149" i="79"/>
  <c r="P260" i="79"/>
  <c r="Q260" i="79" s="1"/>
  <c r="P245" i="79"/>
  <c r="Q245" i="79" s="1"/>
  <c r="R235" i="79"/>
  <c r="P233" i="79"/>
  <c r="R233" i="79" s="1"/>
  <c r="P140" i="79"/>
  <c r="Q140" i="79" s="1"/>
  <c r="P115" i="79"/>
  <c r="P309" i="79"/>
  <c r="R309" i="79" s="1"/>
  <c r="P298" i="79"/>
  <c r="P269" i="79"/>
  <c r="Q269" i="79" s="1"/>
  <c r="P145" i="79"/>
  <c r="R145" i="79" s="1"/>
  <c r="P133" i="79"/>
  <c r="Q133" i="79" s="1"/>
  <c r="P125" i="79"/>
  <c r="P163" i="79"/>
  <c r="S163" i="79" s="1"/>
  <c r="P118" i="79"/>
  <c r="R118" i="79" s="1"/>
  <c r="P306" i="79"/>
  <c r="S306" i="79" s="1"/>
  <c r="P274" i="79"/>
  <c r="Q274" i="79" s="1"/>
  <c r="P244" i="79"/>
  <c r="P252" i="79"/>
  <c r="R252" i="79" s="1"/>
  <c r="R234" i="79"/>
  <c r="P137" i="79"/>
  <c r="Q234" i="79"/>
  <c r="P193" i="79"/>
  <c r="Q193" i="79" s="1"/>
  <c r="P156" i="79"/>
  <c r="S156" i="79" s="1"/>
  <c r="P131" i="79"/>
  <c r="S131" i="79" s="1"/>
  <c r="P123" i="79"/>
  <c r="P117" i="79"/>
  <c r="S260" i="79"/>
  <c r="P255" i="79"/>
  <c r="Q250" i="79"/>
  <c r="R250" i="79"/>
  <c r="S250" i="79"/>
  <c r="S233" i="79"/>
  <c r="Q233" i="79"/>
  <c r="S247" i="79"/>
  <c r="Q247" i="79"/>
  <c r="R247" i="79"/>
  <c r="Q307" i="79"/>
  <c r="R307" i="79"/>
  <c r="S307" i="79"/>
  <c r="Q299" i="79"/>
  <c r="R299" i="79"/>
  <c r="S299" i="79"/>
  <c r="Q291" i="79"/>
  <c r="R291" i="79"/>
  <c r="S291" i="79"/>
  <c r="Q283" i="79"/>
  <c r="R283" i="79"/>
  <c r="Q275" i="79"/>
  <c r="R275" i="79"/>
  <c r="S275" i="79"/>
  <c r="R227" i="79"/>
  <c r="Q227" i="79"/>
  <c r="S227" i="79"/>
  <c r="Q267" i="79"/>
  <c r="R267" i="79"/>
  <c r="S267" i="79"/>
  <c r="Q259" i="79"/>
  <c r="R259" i="79"/>
  <c r="S259" i="79"/>
  <c r="S242" i="79"/>
  <c r="Q242" i="79"/>
  <c r="R242" i="79"/>
  <c r="S309" i="79"/>
  <c r="Q306" i="79"/>
  <c r="R306" i="79"/>
  <c r="Q301" i="79"/>
  <c r="R301" i="79"/>
  <c r="S301" i="79"/>
  <c r="Q298" i="79"/>
  <c r="R298" i="79"/>
  <c r="S298" i="79"/>
  <c r="Q293" i="79"/>
  <c r="R290" i="79"/>
  <c r="S290" i="79"/>
  <c r="Q285" i="79"/>
  <c r="R285" i="79"/>
  <c r="S285" i="79"/>
  <c r="P280" i="79"/>
  <c r="R274" i="79"/>
  <c r="R269" i="79"/>
  <c r="S269" i="79"/>
  <c r="Q251" i="79"/>
  <c r="R251" i="79"/>
  <c r="S251" i="79"/>
  <c r="Q244" i="79"/>
  <c r="R244" i="79"/>
  <c r="S244" i="79"/>
  <c r="R241" i="79"/>
  <c r="Q241" i="79"/>
  <c r="S241" i="79"/>
  <c r="S225" i="79"/>
  <c r="R225" i="79"/>
  <c r="Q225" i="79"/>
  <c r="Q224" i="79"/>
  <c r="S311" i="79"/>
  <c r="Q308" i="79"/>
  <c r="R308" i="79"/>
  <c r="S308" i="79"/>
  <c r="Q303" i="79"/>
  <c r="R303" i="79"/>
  <c r="Q300" i="79"/>
  <c r="R300" i="79"/>
  <c r="S300" i="79"/>
  <c r="P295" i="79"/>
  <c r="S292" i="79"/>
  <c r="P287" i="79"/>
  <c r="Q284" i="79"/>
  <c r="R284" i="79"/>
  <c r="S284" i="79"/>
  <c r="P279" i="79"/>
  <c r="P271" i="79"/>
  <c r="S238" i="79"/>
  <c r="Q238" i="79"/>
  <c r="R238" i="79"/>
  <c r="Q263" i="79"/>
  <c r="R263" i="79"/>
  <c r="Q258" i="79"/>
  <c r="R258" i="79"/>
  <c r="S258" i="79"/>
  <c r="Q253" i="79"/>
  <c r="Q228" i="79"/>
  <c r="R228" i="79"/>
  <c r="S228" i="79"/>
  <c r="S217" i="79"/>
  <c r="R217" i="79"/>
  <c r="R236" i="79"/>
  <c r="P230" i="79"/>
  <c r="P222" i="79"/>
  <c r="Q218" i="79"/>
  <c r="P209" i="79"/>
  <c r="Q188" i="79"/>
  <c r="R188" i="79"/>
  <c r="S188" i="79"/>
  <c r="P177" i="79"/>
  <c r="Q124" i="79"/>
  <c r="R124" i="79"/>
  <c r="S124" i="79"/>
  <c r="M219" i="79"/>
  <c r="N219" i="79"/>
  <c r="P219" i="79" s="1"/>
  <c r="Q202" i="79"/>
  <c r="R202" i="79"/>
  <c r="S202" i="79"/>
  <c r="Q166" i="79"/>
  <c r="R166" i="79"/>
  <c r="S166" i="79"/>
  <c r="S145" i="79"/>
  <c r="Q145" i="79"/>
  <c r="R133" i="79"/>
  <c r="Q132" i="79"/>
  <c r="R132" i="79"/>
  <c r="S132" i="79"/>
  <c r="N310" i="79"/>
  <c r="P310" i="79" s="1"/>
  <c r="N302" i="79"/>
  <c r="P302" i="79" s="1"/>
  <c r="N294" i="79"/>
  <c r="P294" i="79" s="1"/>
  <c r="N286" i="79"/>
  <c r="P286" i="79" s="1"/>
  <c r="N278" i="79"/>
  <c r="P278" i="79" s="1"/>
  <c r="N270" i="79"/>
  <c r="P270" i="79" s="1"/>
  <c r="N262" i="79"/>
  <c r="P262" i="79" s="1"/>
  <c r="N254" i="79"/>
  <c r="P254" i="79" s="1"/>
  <c r="N246" i="79"/>
  <c r="P246" i="79" s="1"/>
  <c r="N239" i="79"/>
  <c r="P221" i="79"/>
  <c r="Q212" i="79"/>
  <c r="R212" i="79"/>
  <c r="S212" i="79"/>
  <c r="P201" i="79"/>
  <c r="Q180" i="79"/>
  <c r="R180" i="79"/>
  <c r="S180" i="79"/>
  <c r="P169" i="79"/>
  <c r="R163" i="79"/>
  <c r="Q118" i="79"/>
  <c r="Q170" i="79"/>
  <c r="R170" i="79"/>
  <c r="S170" i="79"/>
  <c r="Q139" i="79"/>
  <c r="R139" i="79"/>
  <c r="S139" i="79"/>
  <c r="Q125" i="79"/>
  <c r="R125" i="79"/>
  <c r="S125" i="79"/>
  <c r="M242" i="79"/>
  <c r="S235" i="79"/>
  <c r="N221" i="79"/>
  <c r="M221" i="79"/>
  <c r="Q194" i="79"/>
  <c r="P161" i="79"/>
  <c r="Q150" i="79"/>
  <c r="R150" i="79"/>
  <c r="S150" i="79"/>
  <c r="S137" i="79"/>
  <c r="Q137" i="79"/>
  <c r="R137" i="79"/>
  <c r="N312" i="79"/>
  <c r="P312" i="79" s="1"/>
  <c r="N304" i="79"/>
  <c r="P304" i="79" s="1"/>
  <c r="N296" i="79"/>
  <c r="P296" i="79" s="1"/>
  <c r="N288" i="79"/>
  <c r="P288" i="79" s="1"/>
  <c r="N280" i="79"/>
  <c r="N272" i="79"/>
  <c r="P272" i="79" s="1"/>
  <c r="N264" i="79"/>
  <c r="P264" i="79" s="1"/>
  <c r="N256" i="79"/>
  <c r="P256" i="79" s="1"/>
  <c r="N248" i="79"/>
  <c r="P248" i="79" s="1"/>
  <c r="N243" i="79"/>
  <c r="P231" i="79"/>
  <c r="Q204" i="79"/>
  <c r="R204" i="79"/>
  <c r="S204" i="79"/>
  <c r="S193" i="79"/>
  <c r="Q172" i="79"/>
  <c r="R172" i="79"/>
  <c r="S172" i="79"/>
  <c r="Q156" i="79"/>
  <c r="R156" i="79"/>
  <c r="Q131" i="79"/>
  <c r="R131" i="79"/>
  <c r="Q123" i="79"/>
  <c r="R123" i="79"/>
  <c r="S123" i="79"/>
  <c r="Q117" i="79"/>
  <c r="R117" i="79"/>
  <c r="S117" i="79"/>
  <c r="N313" i="79"/>
  <c r="P313" i="79" s="1"/>
  <c r="N305" i="79"/>
  <c r="P305" i="79" s="1"/>
  <c r="N297" i="79"/>
  <c r="P297" i="79" s="1"/>
  <c r="N289" i="79"/>
  <c r="P289" i="79" s="1"/>
  <c r="N281" i="79"/>
  <c r="P281" i="79" s="1"/>
  <c r="N273" i="79"/>
  <c r="P273" i="79" s="1"/>
  <c r="N265" i="79"/>
  <c r="P265" i="79" s="1"/>
  <c r="N257" i="79"/>
  <c r="P257" i="79" s="1"/>
  <c r="N249" i="79"/>
  <c r="P249" i="79" s="1"/>
  <c r="N240" i="79"/>
  <c r="P240" i="79" s="1"/>
  <c r="P239" i="79"/>
  <c r="N237" i="79"/>
  <c r="P237" i="79" s="1"/>
  <c r="N232" i="79"/>
  <c r="P232" i="79" s="1"/>
  <c r="N229" i="79"/>
  <c r="P229" i="79" s="1"/>
  <c r="M229" i="79"/>
  <c r="R226" i="79"/>
  <c r="Q186" i="79"/>
  <c r="S186" i="79"/>
  <c r="S158" i="79"/>
  <c r="P155" i="79"/>
  <c r="Q149" i="79"/>
  <c r="R149" i="79"/>
  <c r="S149" i="79"/>
  <c r="Q142" i="79"/>
  <c r="R142" i="79"/>
  <c r="S142" i="79"/>
  <c r="R116" i="79"/>
  <c r="P223" i="79"/>
  <c r="M220" i="79"/>
  <c r="N220" i="79"/>
  <c r="P220" i="79" s="1"/>
  <c r="Q196" i="79"/>
  <c r="R196" i="79"/>
  <c r="S196" i="79"/>
  <c r="S185" i="79"/>
  <c r="Q185" i="79"/>
  <c r="R185" i="79"/>
  <c r="Q148" i="79"/>
  <c r="R148" i="79"/>
  <c r="S148" i="79"/>
  <c r="S129" i="79"/>
  <c r="Q129" i="79"/>
  <c r="R129" i="79"/>
  <c r="S121" i="79"/>
  <c r="Q121" i="79"/>
  <c r="R121" i="79"/>
  <c r="P243" i="79"/>
  <c r="S236" i="79"/>
  <c r="R218" i="79"/>
  <c r="Q210" i="79"/>
  <c r="R210" i="79"/>
  <c r="S210" i="79"/>
  <c r="Q178" i="79"/>
  <c r="R178" i="79"/>
  <c r="S178" i="79"/>
  <c r="Q164" i="79"/>
  <c r="R164" i="79"/>
  <c r="S164" i="79"/>
  <c r="S153" i="79"/>
  <c r="P147" i="79"/>
  <c r="Q141" i="79"/>
  <c r="S141" i="79"/>
  <c r="Q134" i="79"/>
  <c r="R134" i="79"/>
  <c r="S134" i="79"/>
  <c r="Q126" i="79"/>
  <c r="R126" i="79"/>
  <c r="S126" i="79"/>
  <c r="N214" i="79"/>
  <c r="P214" i="79" s="1"/>
  <c r="N206" i="79"/>
  <c r="P206" i="79" s="1"/>
  <c r="N198" i="79"/>
  <c r="P198" i="79" s="1"/>
  <c r="N190" i="79"/>
  <c r="P190" i="79" s="1"/>
  <c r="N182" i="79"/>
  <c r="P182" i="79" s="1"/>
  <c r="N174" i="79"/>
  <c r="P174" i="79" s="1"/>
  <c r="N215" i="79"/>
  <c r="P215" i="79" s="1"/>
  <c r="S211" i="79"/>
  <c r="N207" i="79"/>
  <c r="P207" i="79" s="1"/>
  <c r="S203" i="79"/>
  <c r="N199" i="79"/>
  <c r="P199" i="79" s="1"/>
  <c r="S195" i="79"/>
  <c r="N191" i="79"/>
  <c r="P191" i="79" s="1"/>
  <c r="S187" i="79"/>
  <c r="N183" i="79"/>
  <c r="P183" i="79" s="1"/>
  <c r="S179" i="79"/>
  <c r="N175" i="79"/>
  <c r="P175" i="79" s="1"/>
  <c r="S171" i="79"/>
  <c r="N167" i="79"/>
  <c r="P167" i="79" s="1"/>
  <c r="N127" i="79"/>
  <c r="P127" i="79" s="1"/>
  <c r="N216" i="79"/>
  <c r="P216" i="79" s="1"/>
  <c r="R211" i="79"/>
  <c r="N208" i="79"/>
  <c r="P208" i="79" s="1"/>
  <c r="R203" i="79"/>
  <c r="N200" i="79"/>
  <c r="P200" i="79" s="1"/>
  <c r="R195" i="79"/>
  <c r="N192" i="79"/>
  <c r="P192" i="79" s="1"/>
  <c r="R187" i="79"/>
  <c r="N184" i="79"/>
  <c r="P184" i="79" s="1"/>
  <c r="R179" i="79"/>
  <c r="N176" i="79"/>
  <c r="P176" i="79" s="1"/>
  <c r="R171" i="79"/>
  <c r="N168" i="79"/>
  <c r="P168" i="79" s="1"/>
  <c r="N160" i="79"/>
  <c r="P160" i="79" s="1"/>
  <c r="N152" i="79"/>
  <c r="P152" i="79" s="1"/>
  <c r="N144" i="79"/>
  <c r="P144" i="79" s="1"/>
  <c r="N136" i="79"/>
  <c r="P136" i="79" s="1"/>
  <c r="N128" i="79"/>
  <c r="P128" i="79" s="1"/>
  <c r="N120" i="79"/>
  <c r="P120" i="79" s="1"/>
  <c r="S213" i="79"/>
  <c r="S205" i="79"/>
  <c r="S197" i="79"/>
  <c r="S189" i="79"/>
  <c r="S181" i="79"/>
  <c r="S173" i="79"/>
  <c r="S165" i="79"/>
  <c r="R213" i="79"/>
  <c r="R205" i="79"/>
  <c r="R197" i="79"/>
  <c r="R189" i="79"/>
  <c r="R181" i="79"/>
  <c r="R173" i="79"/>
  <c r="R165" i="79"/>
  <c r="N162" i="79"/>
  <c r="P162" i="79" s="1"/>
  <c r="N154" i="79"/>
  <c r="P154" i="79" s="1"/>
  <c r="N146" i="79"/>
  <c r="P146" i="79" s="1"/>
  <c r="N138" i="79"/>
  <c r="P138" i="79" s="1"/>
  <c r="N130" i="79"/>
  <c r="P130" i="79" s="1"/>
  <c r="N122" i="79"/>
  <c r="P122" i="79" s="1"/>
  <c r="S159" i="79"/>
  <c r="S151" i="79"/>
  <c r="S143" i="79"/>
  <c r="S135" i="79"/>
  <c r="S119" i="79"/>
  <c r="R151" i="79"/>
  <c r="R143" i="79"/>
  <c r="R135" i="79"/>
  <c r="R119" i="79"/>
  <c r="R157" i="79" l="1"/>
  <c r="Q163" i="79"/>
  <c r="S140" i="79"/>
  <c r="S224" i="79"/>
  <c r="S252" i="79"/>
  <c r="S157" i="79"/>
  <c r="R140" i="79"/>
  <c r="Q277" i="79"/>
  <c r="Q252" i="79"/>
  <c r="S282" i="79"/>
  <c r="S293" i="79"/>
  <c r="S245" i="79"/>
  <c r="S116" i="79"/>
  <c r="S276" i="79"/>
  <c r="R282" i="79"/>
  <c r="R245" i="79"/>
  <c r="S194" i="79"/>
  <c r="R276" i="79"/>
  <c r="R153" i="79"/>
  <c r="R158" i="79"/>
  <c r="S253" i="79"/>
  <c r="S261" i="79"/>
  <c r="R292" i="79"/>
  <c r="Q309" i="79"/>
  <c r="R260" i="79"/>
  <c r="E6" i="79"/>
  <c r="J11" i="79" s="1"/>
  <c r="S133" i="79"/>
  <c r="S268" i="79"/>
  <c r="R261" i="79"/>
  <c r="S274" i="79"/>
  <c r="S314" i="79"/>
  <c r="S115" i="79"/>
  <c r="R268" i="79"/>
  <c r="R314" i="79"/>
  <c r="R115" i="79"/>
  <c r="S266" i="79"/>
  <c r="R193" i="79"/>
  <c r="S118" i="79"/>
  <c r="Q115" i="79"/>
  <c r="R266" i="79"/>
  <c r="R311" i="79"/>
  <c r="S277" i="79"/>
  <c r="R229" i="79"/>
  <c r="Q229" i="79"/>
  <c r="S229" i="79"/>
  <c r="R232" i="79"/>
  <c r="Q232" i="79"/>
  <c r="S232" i="79"/>
  <c r="Q122" i="79"/>
  <c r="R122" i="79"/>
  <c r="S122" i="79"/>
  <c r="R136" i="79"/>
  <c r="S136" i="79"/>
  <c r="Q136" i="79"/>
  <c r="Q191" i="79"/>
  <c r="R191" i="79"/>
  <c r="S191" i="79"/>
  <c r="S289" i="79"/>
  <c r="Q289" i="79"/>
  <c r="R289" i="79"/>
  <c r="Q288" i="79"/>
  <c r="R288" i="79"/>
  <c r="S288" i="79"/>
  <c r="Q130" i="79"/>
  <c r="R130" i="79"/>
  <c r="S130" i="79"/>
  <c r="R144" i="79"/>
  <c r="S144" i="79"/>
  <c r="Q144" i="79"/>
  <c r="Q220" i="79"/>
  <c r="R220" i="79"/>
  <c r="S220" i="79"/>
  <c r="S297" i="79"/>
  <c r="Q297" i="79"/>
  <c r="R297" i="79"/>
  <c r="R296" i="79"/>
  <c r="Q296" i="79"/>
  <c r="S296" i="79"/>
  <c r="Q305" i="79"/>
  <c r="R305" i="79"/>
  <c r="S305" i="79"/>
  <c r="Q162" i="79"/>
  <c r="R162" i="79"/>
  <c r="S162" i="79"/>
  <c r="Q146" i="79"/>
  <c r="R146" i="79"/>
  <c r="S146" i="79"/>
  <c r="R176" i="79"/>
  <c r="S176" i="79"/>
  <c r="Q176" i="79"/>
  <c r="R192" i="79"/>
  <c r="S192" i="79"/>
  <c r="Q192" i="79"/>
  <c r="R160" i="79"/>
  <c r="S160" i="79"/>
  <c r="Q160" i="79"/>
  <c r="S249" i="79"/>
  <c r="Q249" i="79"/>
  <c r="R249" i="79"/>
  <c r="Q313" i="79"/>
  <c r="S313" i="79"/>
  <c r="R313" i="79"/>
  <c r="R248" i="79"/>
  <c r="Q248" i="79"/>
  <c r="S248" i="79"/>
  <c r="R312" i="79"/>
  <c r="Q312" i="79"/>
  <c r="S312" i="79"/>
  <c r="Q154" i="79"/>
  <c r="R154" i="79"/>
  <c r="S154" i="79"/>
  <c r="R168" i="79"/>
  <c r="S168" i="79"/>
  <c r="Q168" i="79"/>
  <c r="R200" i="79"/>
  <c r="S200" i="79"/>
  <c r="Q200" i="79"/>
  <c r="Q175" i="79"/>
  <c r="R175" i="79"/>
  <c r="S175" i="79"/>
  <c r="Q207" i="79"/>
  <c r="R207" i="79"/>
  <c r="S207" i="79"/>
  <c r="Q257" i="79"/>
  <c r="S257" i="79"/>
  <c r="R257" i="79"/>
  <c r="R256" i="79"/>
  <c r="Q256" i="79"/>
  <c r="S256" i="79"/>
  <c r="Q265" i="79"/>
  <c r="S265" i="79"/>
  <c r="R265" i="79"/>
  <c r="R264" i="79"/>
  <c r="Q264" i="79"/>
  <c r="S264" i="79"/>
  <c r="R120" i="79"/>
  <c r="S120" i="79"/>
  <c r="Q120" i="79"/>
  <c r="R208" i="79"/>
  <c r="S208" i="79"/>
  <c r="Q208" i="79"/>
  <c r="Q215" i="79"/>
  <c r="R215" i="79"/>
  <c r="S215" i="79"/>
  <c r="Q273" i="79"/>
  <c r="S273" i="79"/>
  <c r="R273" i="79"/>
  <c r="R272" i="79"/>
  <c r="Q272" i="79"/>
  <c r="S272" i="79"/>
  <c r="S281" i="79"/>
  <c r="Q281" i="79"/>
  <c r="R281" i="79"/>
  <c r="Q183" i="79"/>
  <c r="R183" i="79"/>
  <c r="S183" i="79"/>
  <c r="Q147" i="79"/>
  <c r="R147" i="79"/>
  <c r="S147" i="79"/>
  <c r="Q174" i="79"/>
  <c r="R174" i="79"/>
  <c r="S174" i="79"/>
  <c r="S169" i="79"/>
  <c r="Q169" i="79"/>
  <c r="R169" i="79"/>
  <c r="R278" i="79"/>
  <c r="S278" i="79"/>
  <c r="Q278" i="79"/>
  <c r="Q182" i="79"/>
  <c r="R182" i="79"/>
  <c r="S182" i="79"/>
  <c r="R286" i="79"/>
  <c r="S286" i="79"/>
  <c r="Q286" i="79"/>
  <c r="S209" i="79"/>
  <c r="Q209" i="79"/>
  <c r="R209" i="79"/>
  <c r="Q127" i="79"/>
  <c r="R127" i="79"/>
  <c r="S127" i="79"/>
  <c r="R152" i="79"/>
  <c r="S152" i="79"/>
  <c r="Q152" i="79"/>
  <c r="Q231" i="79"/>
  <c r="S231" i="79"/>
  <c r="R231" i="79"/>
  <c r="Q221" i="79"/>
  <c r="R221" i="79"/>
  <c r="S221" i="79"/>
  <c r="R294" i="79"/>
  <c r="S294" i="79"/>
  <c r="Q294" i="79"/>
  <c r="R280" i="79"/>
  <c r="Q280" i="79"/>
  <c r="S280" i="79"/>
  <c r="R304" i="79"/>
  <c r="Q304" i="79"/>
  <c r="S304" i="79"/>
  <c r="Q190" i="79"/>
  <c r="R190" i="79"/>
  <c r="S190" i="79"/>
  <c r="R128" i="79"/>
  <c r="S128" i="79"/>
  <c r="Q128" i="79"/>
  <c r="Q155" i="79"/>
  <c r="R155" i="79"/>
  <c r="S155" i="79"/>
  <c r="Q167" i="79"/>
  <c r="R167" i="79"/>
  <c r="S167" i="79"/>
  <c r="Q198" i="79"/>
  <c r="R198" i="79"/>
  <c r="S198" i="79"/>
  <c r="R302" i="79"/>
  <c r="S302" i="79"/>
  <c r="Q302" i="79"/>
  <c r="S177" i="79"/>
  <c r="Q177" i="79"/>
  <c r="R177" i="79"/>
  <c r="Q222" i="79"/>
  <c r="R222" i="79"/>
  <c r="S222" i="79"/>
  <c r="S279" i="79"/>
  <c r="Q279" i="79"/>
  <c r="R279" i="79"/>
  <c r="S295" i="79"/>
  <c r="Q295" i="79"/>
  <c r="R295" i="79"/>
  <c r="Q206" i="79"/>
  <c r="R206" i="79"/>
  <c r="S206" i="79"/>
  <c r="R184" i="79"/>
  <c r="S184" i="79"/>
  <c r="Q184" i="79"/>
  <c r="R216" i="79"/>
  <c r="S216" i="79"/>
  <c r="Q216" i="79"/>
  <c r="Q199" i="79"/>
  <c r="R199" i="79"/>
  <c r="S199" i="79"/>
  <c r="R246" i="79"/>
  <c r="S246" i="79"/>
  <c r="Q246" i="79"/>
  <c r="R310" i="79"/>
  <c r="S310" i="79"/>
  <c r="Q310" i="79"/>
  <c r="Q219" i="79"/>
  <c r="R219" i="79"/>
  <c r="S219" i="79"/>
  <c r="Q138" i="79"/>
  <c r="R138" i="79"/>
  <c r="S138" i="79"/>
  <c r="S230" i="79"/>
  <c r="Q230" i="79"/>
  <c r="R230" i="79"/>
  <c r="S255" i="79"/>
  <c r="Q255" i="79"/>
  <c r="R255" i="79"/>
  <c r="Q214" i="79"/>
  <c r="R214" i="79"/>
  <c r="S214" i="79"/>
  <c r="R254" i="79"/>
  <c r="S254" i="79"/>
  <c r="Q254" i="79"/>
  <c r="S243" i="79"/>
  <c r="Q243" i="79"/>
  <c r="R243" i="79"/>
  <c r="R237" i="79"/>
  <c r="Q237" i="79"/>
  <c r="S237" i="79"/>
  <c r="S161" i="79"/>
  <c r="Q161" i="79"/>
  <c r="R161" i="79"/>
  <c r="S201" i="79"/>
  <c r="Q201" i="79"/>
  <c r="R201" i="79"/>
  <c r="R262" i="79"/>
  <c r="S262" i="79"/>
  <c r="Q262" i="79"/>
  <c r="Q240" i="79"/>
  <c r="R240" i="79"/>
  <c r="S240" i="79"/>
  <c r="Q223" i="79"/>
  <c r="R223" i="79"/>
  <c r="S223" i="79"/>
  <c r="S239" i="79"/>
  <c r="Q239" i="79"/>
  <c r="R239" i="79"/>
  <c r="R270" i="79"/>
  <c r="S270" i="79"/>
  <c r="Q270" i="79"/>
  <c r="S271" i="79"/>
  <c r="Q271" i="79"/>
  <c r="R271" i="79"/>
  <c r="S287" i="79"/>
  <c r="Q287" i="79"/>
  <c r="R287" i="79"/>
  <c r="L11" i="79" l="1"/>
  <c r="K11" i="79"/>
  <c r="AH19" i="90"/>
  <c r="AH17" i="90"/>
  <c r="AW46" i="90"/>
  <c r="AW45" i="90"/>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W17" i="90" l="1"/>
  <c r="BA23" i="78" s="1"/>
  <c r="AH51" i="90" a="1"/>
  <c r="AH51" i="90" s="1"/>
  <c r="AE67" i="90" s="1"/>
  <c r="H5" i="90" l="1"/>
  <c r="G15" i="79" l="1"/>
  <c r="AP15" i="79" l="1"/>
  <c r="AO15" i="79"/>
  <c r="M15" i="79" s="1"/>
  <c r="N15" i="79" s="1"/>
  <c r="AK15" i="79"/>
  <c r="AL15" i="79"/>
  <c r="AJ15" i="79"/>
  <c r="C2" i="79" l="1"/>
  <c r="AE69" i="90" l="1"/>
  <c r="AE70" i="90"/>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E50" i="78"/>
  <c r="AE51" i="78"/>
  <c r="AE52" i="78"/>
  <c r="BA50" i="78"/>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7" i="79" l="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R15" i="79" l="1"/>
  <c r="S15"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<sst xmlns="http://schemas.openxmlformats.org/spreadsheetml/2006/main" count="6805" uniqueCount="2509">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</sst>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4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32</xdr:col>
      <xdr:colOff>157006</xdr:colOff>
      <xdr:row>34</xdr:row>
      <xdr:rowOff>533819</xdr:rowOff>
    </xdr:from>
    <xdr:to>
      <xdr:col>35</xdr:col>
      <xdr:colOff>471017</xdr:colOff>
      <xdr:row>37</xdr:row>
      <xdr:rowOff>193170</xdr:rowOff>
    </xdr:to>
    <xdr:sp macro="" textlink="">
      <xdr:nvSpPr>
        <xdr:cNvPr id="6" name="テキスト ボックス 5">
          <a:extLst>
            <a:ext uri="{FF2B5EF4-FFF2-40B4-BE49-F238E27FC236}">
              <a16:creationId xmlns:a16="http://schemas.microsoft.com/office/drawing/2014/main" id="{095DC5B9-BBB7-4CB1-9E95-A2A165C9DE64}"/>
            </a:ext>
          </a:extLst>
        </xdr:cNvPr>
        <xdr:cNvSpPr txBox="1"/>
      </xdr:nvSpPr>
      <xdr:spPr>
        <a:xfrm>
          <a:off x="9859946" y="11471868"/>
          <a:ext cx="3349450" cy="601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rPr>
            <a:t>振込先の事業所が債権譲渡を行っている場合は、</a:t>
          </a:r>
          <a:endParaRPr kumimoji="1" lang="en-US" altLang="ja-JP" sz="1100">
            <a:solidFill>
              <a:srgbClr val="FF0000"/>
            </a:solidFill>
          </a:endParaRPr>
        </a:p>
        <a:p>
          <a:pPr algn="l"/>
          <a:r>
            <a:rPr lang="ja-JP" altLang="en-US" sz="1100" b="0" i="0">
              <a:solidFill>
                <a:srgbClr val="FF0000"/>
              </a:solidFill>
              <a:effectLst/>
              <a:latin typeface="+mn-lt"/>
              <a:ea typeface="+mn-ea"/>
              <a:cs typeface="+mn-cs"/>
            </a:rPr>
            <a:t>振込口座登録書（債権譲渡分）を提出</a:t>
          </a:r>
          <a:r>
            <a:rPr kumimoji="1" lang="ja-JP" altLang="en-US" sz="1100">
              <a:solidFill>
                <a:srgbClr val="FF0000"/>
              </a:solidFill>
            </a:rPr>
            <a:t>すること。</a:t>
          </a:r>
        </a:p>
      </xdr:txBody>
    </xdr:sp>
    <xdr:clientData/>
  </xdr:twoCellAnchor>
  <xdr:twoCellAnchor>
    <xdr:from>
      <xdr:col>32</xdr:col>
      <xdr:colOff>151772</xdr:colOff>
      <xdr:row>32</xdr:row>
      <xdr:rowOff>245976</xdr:rowOff>
    </xdr:from>
    <xdr:to>
      <xdr:col>36</xdr:col>
      <xdr:colOff>376812</xdr:colOff>
      <xdr:row>34</xdr:row>
      <xdr:rowOff>219808</xdr:rowOff>
    </xdr:to>
    <xdr:sp macro="" textlink="">
      <xdr:nvSpPr>
        <xdr:cNvPr id="7" name="テキスト ボックス 6">
          <a:extLst>
            <a:ext uri="{FF2B5EF4-FFF2-40B4-BE49-F238E27FC236}">
              <a16:creationId xmlns:a16="http://schemas.microsoft.com/office/drawing/2014/main" id="{1E8B9862-D249-4FF4-A5B1-3C59619DFB0D}"/>
            </a:ext>
          </a:extLst>
        </xdr:cNvPr>
        <xdr:cNvSpPr txBox="1"/>
      </xdr:nvSpPr>
      <xdr:spPr>
        <a:xfrm>
          <a:off x="9791909" y="10236760"/>
          <a:ext cx="3872802" cy="7326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latin typeface="+mn-ea"/>
              <a:ea typeface="+mn-ea"/>
            </a:rPr>
            <a:t>第２次申請、第３次申請で申請する場合は、</a:t>
          </a:r>
          <a:endParaRPr kumimoji="1" lang="en-US" altLang="ja-JP" sz="1100">
            <a:solidFill>
              <a:srgbClr val="FF0000"/>
            </a:solidFill>
            <a:latin typeface="+mn-ea"/>
            <a:ea typeface="+mn-ea"/>
          </a:endParaRPr>
        </a:p>
        <a:p>
          <a:pPr algn="l"/>
          <a:r>
            <a:rPr kumimoji="1" lang="ja-JP" altLang="en-US" sz="1100" u="sng">
              <a:solidFill>
                <a:srgbClr val="FF0000"/>
              </a:solidFill>
              <a:latin typeface="+mn-ea"/>
              <a:ea typeface="+mn-ea"/>
            </a:rPr>
            <a:t>「本補助金について、令和８年４月以降の支給を希望します。」</a:t>
          </a:r>
          <a:r>
            <a:rPr kumimoji="1" lang="ja-JP" altLang="en-US" sz="1100">
              <a:solidFill>
                <a:srgbClr val="FF0000"/>
              </a:solidFill>
              <a:latin typeface="+mn-ea"/>
              <a:ea typeface="+mn-ea"/>
            </a:rPr>
            <a:t>にチェックすること。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983536" y="408987"/>
          <a:ext cx="3720089" cy="812293"/>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036729" y="559828"/>
          <a:ext cx="3709550"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85888" y="10223183"/>
              <a:ext cx="157162" cy="57645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85888" y="15606713"/>
              <a:ext cx="157162"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85888" y="10226993"/>
              <a:ext cx="153352" cy="5760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85888" y="15606713"/>
              <a:ext cx="153352"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57263" y="4457700"/>
              <a:ext cx="233362"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85888" y="12130088"/>
              <a:ext cx="157162"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85888" y="12130088"/>
              <a:ext cx="153352"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85888" y="14868525"/>
              <a:ext cx="153352" cy="357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85888" y="14868525"/>
              <a:ext cx="157162" cy="357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148638" y="14206538"/>
              <a:ext cx="181927"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148638" y="14206538"/>
              <a:ext cx="185737"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86725" y="2214563"/>
              <a:ext cx="302101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86725" y="5445125"/>
              <a:ext cx="302101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86725" y="6080125"/>
              <a:ext cx="3021013" cy="198438"/>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357"/>
  <sheetViews>
    <sheetView showGridLines="0" tabSelected="1" view="pageBreakPreview" zoomScale="91" zoomScaleNormal="80" zoomScaleSheetLayoutView="55" workbookViewId="0">
      <selection activeCell="F39" sqref="F39:AE39"/>
    </sheetView>
  </sheetViews>
  <sheetFormatPr defaultColWidth="9" defaultRowHeight="20.100000000000001" customHeight="1"/>
  <cols>
    <col min="1" max="1" width="6.46484375" style="39" customWidth="1"/>
    <col min="2" max="11" width="0.86328125" style="39" customWidth="1"/>
    <col min="12" max="17" width="1.46484375" style="39" customWidth="1"/>
    <col min="18" max="18" width="2.6640625" style="39" customWidth="1"/>
    <col min="19" max="19" width="1.46484375" style="39" customWidth="1"/>
    <col min="20" max="20" width="3.33203125" style="39" customWidth="1"/>
    <col min="21" max="21" width="1.796875" style="39" customWidth="1"/>
    <col min="22" max="22" width="7.46484375" style="39" customWidth="1"/>
    <col min="23" max="23" width="14.53125" style="39" customWidth="1"/>
    <col min="24" max="24" width="10.46484375" style="39" customWidth="1"/>
    <col min="25" max="25" width="4.86328125" style="39" customWidth="1"/>
    <col min="26" max="26" width="10.19921875" style="39" customWidth="1"/>
    <col min="27" max="27" width="10.6640625" style="39" customWidth="1"/>
    <col min="28" max="28" width="10.86328125" style="118" customWidth="1"/>
    <col min="29" max="29" width="2.796875" style="118" customWidth="1"/>
    <col min="30" max="30" width="10.86328125" style="39" customWidth="1"/>
    <col min="31" max="31" width="9.33203125" style="39" customWidth="1"/>
    <col min="32" max="32" width="9.6640625" customWidth="1"/>
    <col min="33" max="33" width="6.46484375" customWidth="1"/>
    <col min="34" max="34" width="18.86328125" customWidth="1"/>
    <col min="35" max="35" width="16.86328125" customWidth="1"/>
    <col min="36" max="36" width="8.86328125" customWidth="1"/>
    <col min="37" max="37" width="17.6640625" customWidth="1"/>
    <col min="38" max="38" width="14" customWidth="1"/>
    <col min="39" max="39" width="10.59765625" customWidth="1"/>
    <col min="40" max="41" width="10.59765625" hidden="1" customWidth="1"/>
    <col min="42" max="42" width="10.59765625" customWidth="1"/>
  </cols>
  <sheetData>
    <row r="1" spans="1:40" s="86" customFormat="1" ht="44" customHeight="1">
      <c r="A1" s="518" t="s">
        <v>2394</v>
      </c>
      <c r="B1" s="518"/>
      <c r="C1" s="518"/>
      <c r="D1" s="518"/>
      <c r="E1" s="518"/>
      <c r="F1" s="518"/>
      <c r="G1" s="518"/>
      <c r="H1" s="518"/>
      <c r="I1" s="518"/>
      <c r="J1" s="518"/>
      <c r="K1" s="518"/>
      <c r="L1" s="518"/>
      <c r="M1" s="518"/>
      <c r="N1" s="518"/>
      <c r="O1" s="518"/>
      <c r="P1" s="518"/>
      <c r="Q1" s="518"/>
      <c r="R1" s="518"/>
      <c r="S1" s="518"/>
      <c r="T1" s="518"/>
      <c r="U1" s="518"/>
      <c r="V1" s="518"/>
      <c r="W1" s="518"/>
      <c r="X1" s="518"/>
      <c r="Y1" s="518"/>
      <c r="Z1" s="518"/>
      <c r="AA1" s="518"/>
      <c r="AB1" s="518"/>
      <c r="AC1" s="518"/>
      <c r="AD1" s="518"/>
      <c r="AE1" s="518"/>
      <c r="AF1" s="518"/>
      <c r="AG1" s="87"/>
      <c r="AN1" s="88" t="s">
        <v>0</v>
      </c>
    </row>
    <row r="2" spans="1:40" s="86" customFormat="1" ht="29" customHeight="1">
      <c r="A2" s="509" t="s">
        <v>2416</v>
      </c>
      <c r="B2" s="509"/>
      <c r="C2" s="509"/>
      <c r="D2" s="509"/>
      <c r="E2" s="509"/>
      <c r="F2" s="509"/>
      <c r="G2" s="509"/>
      <c r="H2" s="509"/>
      <c r="I2" s="509"/>
      <c r="J2" s="509"/>
      <c r="K2" s="509"/>
      <c r="L2" s="509"/>
      <c r="M2" s="509"/>
      <c r="N2" s="509"/>
      <c r="O2" s="509"/>
      <c r="P2" s="509"/>
      <c r="Q2" s="509"/>
      <c r="R2" s="509"/>
      <c r="S2" s="509"/>
      <c r="T2" s="509"/>
      <c r="U2" s="509"/>
      <c r="V2" s="509"/>
      <c r="W2" s="509"/>
      <c r="X2" s="509"/>
      <c r="Y2" s="509"/>
      <c r="Z2" s="509"/>
      <c r="AA2" s="509"/>
      <c r="AB2" s="509"/>
      <c r="AC2" s="509"/>
      <c r="AD2" s="509"/>
      <c r="AE2" s="509"/>
      <c r="AF2" s="509"/>
      <c r="AG2" s="89"/>
    </row>
    <row r="3" spans="1:40" s="91" customFormat="1" ht="69.599999999999994" customHeight="1">
      <c r="A3" s="504" t="s">
        <v>2507</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90"/>
    </row>
    <row r="4" spans="1:40" s="86" customFormat="1" ht="40.799999999999997" customHeight="1">
      <c r="A4" s="510" t="s">
        <v>2307</v>
      </c>
      <c r="B4" s="510"/>
      <c r="C4" s="510"/>
      <c r="D4" s="510"/>
      <c r="E4" s="510"/>
      <c r="F4" s="510"/>
      <c r="G4" s="510"/>
      <c r="H4" s="510"/>
      <c r="I4" s="510"/>
      <c r="J4" s="510"/>
      <c r="K4" s="510"/>
      <c r="L4" s="510"/>
      <c r="M4" s="510"/>
      <c r="N4" s="510"/>
      <c r="O4" s="510"/>
      <c r="P4" s="510"/>
      <c r="Q4" s="510"/>
      <c r="R4" s="510"/>
      <c r="S4" s="510"/>
      <c r="T4" s="510"/>
      <c r="U4" s="510"/>
      <c r="V4" s="510"/>
      <c r="W4" s="510"/>
      <c r="X4" s="510"/>
      <c r="Y4" s="510"/>
      <c r="Z4" s="510"/>
      <c r="AA4" s="510"/>
      <c r="AB4" s="510"/>
      <c r="AC4" s="510"/>
      <c r="AD4" s="510"/>
      <c r="AE4" s="510"/>
      <c r="AF4" s="510"/>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20"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7" customHeight="1">
      <c r="A8" s="509"/>
      <c r="B8" s="509"/>
      <c r="C8" s="509"/>
      <c r="D8" s="509"/>
      <c r="E8" s="509"/>
      <c r="F8" s="509"/>
      <c r="G8" s="509"/>
      <c r="H8" s="509"/>
      <c r="I8" s="509"/>
      <c r="J8" s="509"/>
      <c r="K8" s="509"/>
      <c r="L8" s="509"/>
      <c r="M8" s="509"/>
      <c r="N8" s="509"/>
      <c r="O8" s="509"/>
      <c r="P8" s="509"/>
      <c r="Q8" s="509"/>
      <c r="R8" s="509"/>
      <c r="S8" s="509"/>
      <c r="T8" s="509"/>
      <c r="U8" s="509"/>
      <c r="V8" s="509"/>
      <c r="W8" s="509"/>
      <c r="X8" s="509"/>
      <c r="Y8" s="509"/>
      <c r="Z8" s="509"/>
      <c r="AA8" s="509"/>
      <c r="AB8" s="509"/>
      <c r="AC8" s="509"/>
      <c r="AD8" s="509"/>
      <c r="AE8" s="509"/>
      <c r="AF8" s="509"/>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7"/>
      <c r="C13" s="542" t="s">
        <v>176</v>
      </c>
      <c r="D13" s="543"/>
      <c r="E13" s="543"/>
      <c r="F13" s="543"/>
      <c r="G13" s="543"/>
      <c r="H13" s="543"/>
      <c r="I13" s="543"/>
      <c r="J13" s="543"/>
      <c r="K13" s="543"/>
      <c r="L13" s="543"/>
      <c r="M13" s="543"/>
      <c r="N13" s="543"/>
      <c r="O13" s="543"/>
      <c r="P13" s="543"/>
      <c r="Q13" s="543"/>
      <c r="R13" s="544"/>
      <c r="S13" s="93"/>
      <c r="T13" s="93"/>
      <c r="U13" s="93"/>
      <c r="V13" s="93"/>
      <c r="W13" s="93"/>
      <c r="X13" s="93"/>
      <c r="Y13" s="93"/>
      <c r="Z13" s="93"/>
      <c r="AA13" s="93"/>
      <c r="AB13"/>
      <c r="AC13"/>
    </row>
    <row r="14" spans="1:40" ht="13.2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31" t="s">
        <v>2</v>
      </c>
      <c r="B16" s="531"/>
      <c r="C16" s="531"/>
      <c r="D16" s="531"/>
      <c r="E16" s="531"/>
      <c r="F16" s="531"/>
      <c r="G16" s="531"/>
      <c r="H16" s="531"/>
      <c r="I16" s="531"/>
      <c r="J16" s="531"/>
      <c r="K16" s="531"/>
      <c r="L16" s="531"/>
      <c r="M16" s="531"/>
      <c r="N16" s="531"/>
      <c r="O16" s="531"/>
      <c r="P16" s="531"/>
      <c r="Q16" s="531"/>
      <c r="R16" s="531"/>
      <c r="S16" s="531"/>
      <c r="T16" s="531"/>
      <c r="U16" s="531"/>
      <c r="V16" s="531"/>
      <c r="W16" s="531"/>
      <c r="X16" s="531"/>
      <c r="Y16" s="531"/>
      <c r="Z16" s="531"/>
      <c r="AA16" s="531"/>
      <c r="AB16" s="39"/>
      <c r="AC16" s="39"/>
      <c r="AD16" s="39"/>
      <c r="AE16" s="39"/>
    </row>
    <row r="17" spans="1:40" ht="20.100000000000001" customHeight="1">
      <c r="A17" s="535" t="s">
        <v>3</v>
      </c>
      <c r="B17" s="508" t="s">
        <v>4</v>
      </c>
      <c r="C17" s="508"/>
      <c r="D17" s="508"/>
      <c r="E17" s="508"/>
      <c r="F17" s="508"/>
      <c r="G17" s="508"/>
      <c r="H17" s="508"/>
      <c r="I17" s="508"/>
      <c r="J17" s="508"/>
      <c r="K17" s="508"/>
      <c r="L17" s="539"/>
      <c r="M17" s="540"/>
      <c r="N17" s="540"/>
      <c r="O17" s="540"/>
      <c r="P17" s="540"/>
      <c r="Q17" s="540"/>
      <c r="R17" s="540"/>
      <c r="S17" s="540"/>
      <c r="T17" s="540"/>
      <c r="U17" s="540"/>
      <c r="V17" s="540"/>
      <c r="W17" s="540"/>
      <c r="X17" s="540"/>
      <c r="Y17" s="540"/>
      <c r="Z17" s="540"/>
      <c r="AA17" s="540"/>
      <c r="AB17" s="540"/>
      <c r="AC17" s="540"/>
      <c r="AD17" s="540"/>
      <c r="AE17" s="541"/>
    </row>
    <row r="18" spans="1:40" ht="20.100000000000001" customHeight="1">
      <c r="A18" s="536"/>
      <c r="B18" s="508" t="s">
        <v>5</v>
      </c>
      <c r="C18" s="508"/>
      <c r="D18" s="508"/>
      <c r="E18" s="508"/>
      <c r="F18" s="508"/>
      <c r="G18" s="508"/>
      <c r="H18" s="508"/>
      <c r="I18" s="508"/>
      <c r="J18" s="508"/>
      <c r="K18" s="508"/>
      <c r="L18" s="539"/>
      <c r="M18" s="540"/>
      <c r="N18" s="540"/>
      <c r="O18" s="540"/>
      <c r="P18" s="540"/>
      <c r="Q18" s="540"/>
      <c r="R18" s="540"/>
      <c r="S18" s="540"/>
      <c r="T18" s="540"/>
      <c r="U18" s="540"/>
      <c r="V18" s="540"/>
      <c r="W18" s="540"/>
      <c r="X18" s="540"/>
      <c r="Y18" s="540"/>
      <c r="Z18" s="540"/>
      <c r="AA18" s="540"/>
      <c r="AB18" s="540"/>
      <c r="AC18" s="540"/>
      <c r="AD18" s="540"/>
      <c r="AE18" s="541"/>
    </row>
    <row r="19" spans="1:40" ht="20.100000000000001" customHeight="1">
      <c r="A19" s="521" t="s">
        <v>6</v>
      </c>
      <c r="B19" s="508" t="s">
        <v>7</v>
      </c>
      <c r="C19" s="508"/>
      <c r="D19" s="508"/>
      <c r="E19" s="508"/>
      <c r="F19" s="508"/>
      <c r="G19" s="508"/>
      <c r="H19" s="508"/>
      <c r="I19" s="508"/>
      <c r="J19" s="508"/>
      <c r="K19" s="508"/>
      <c r="L19" s="545"/>
      <c r="M19" s="546"/>
      <c r="N19" s="546"/>
      <c r="O19" s="547"/>
      <c r="P19" s="183" t="s">
        <v>8</v>
      </c>
      <c r="Q19" s="548"/>
      <c r="R19" s="549"/>
      <c r="S19" s="549"/>
      <c r="T19" s="549"/>
      <c r="U19" s="550"/>
      <c r="V19" s="82"/>
      <c r="W19" s="82"/>
      <c r="X19" s="82"/>
      <c r="Y19" s="82"/>
      <c r="Z19" s="82"/>
      <c r="AB19" s="39"/>
      <c r="AC19" s="39"/>
      <c r="AN19" s="46" t="s">
        <v>9</v>
      </c>
    </row>
    <row r="20" spans="1:40" ht="44.25" customHeight="1">
      <c r="A20" s="537"/>
      <c r="B20" s="538" t="s">
        <v>2417</v>
      </c>
      <c r="C20" s="538"/>
      <c r="D20" s="538"/>
      <c r="E20" s="538"/>
      <c r="F20" s="538"/>
      <c r="G20" s="538"/>
      <c r="H20" s="538"/>
      <c r="I20" s="538"/>
      <c r="J20" s="538"/>
      <c r="K20" s="538"/>
      <c r="L20" s="539"/>
      <c r="M20" s="540"/>
      <c r="N20" s="540"/>
      <c r="O20" s="540"/>
      <c r="P20" s="540"/>
      <c r="Q20" s="540"/>
      <c r="R20" s="540"/>
      <c r="S20" s="540"/>
      <c r="T20" s="540"/>
      <c r="U20" s="540"/>
      <c r="V20" s="540"/>
      <c r="W20" s="540"/>
      <c r="X20" s="540"/>
      <c r="Y20" s="540"/>
      <c r="Z20" s="540"/>
      <c r="AA20" s="540"/>
      <c r="AB20" s="540"/>
      <c r="AC20" s="540"/>
      <c r="AD20" s="540"/>
      <c r="AE20" s="541"/>
      <c r="AN20" s="46" t="str">
        <f>L19&amp;"-"&amp;Q19</f>
        <v>-</v>
      </c>
    </row>
    <row r="21" spans="1:40" ht="38.25" customHeight="1">
      <c r="A21" s="522"/>
      <c r="B21" s="538" t="s">
        <v>2418</v>
      </c>
      <c r="C21" s="538"/>
      <c r="D21" s="538"/>
      <c r="E21" s="538"/>
      <c r="F21" s="538"/>
      <c r="G21" s="538"/>
      <c r="H21" s="538"/>
      <c r="I21" s="538"/>
      <c r="J21" s="538"/>
      <c r="K21" s="538"/>
      <c r="L21" s="554"/>
      <c r="M21" s="555"/>
      <c r="N21" s="555"/>
      <c r="O21" s="555"/>
      <c r="P21" s="555"/>
      <c r="Q21" s="555"/>
      <c r="R21" s="555"/>
      <c r="S21" s="555"/>
      <c r="T21" s="555"/>
      <c r="U21" s="555"/>
      <c r="V21" s="555"/>
      <c r="W21" s="555"/>
      <c r="X21" s="555"/>
      <c r="Y21" s="555"/>
      <c r="Z21" s="555"/>
      <c r="AA21" s="555"/>
      <c r="AB21" s="555"/>
      <c r="AC21" s="555"/>
      <c r="AD21" s="555"/>
      <c r="AE21" s="556"/>
    </row>
    <row r="22" spans="1:40" ht="30" customHeight="1">
      <c r="A22" s="525" t="s">
        <v>10</v>
      </c>
      <c r="B22" s="524" t="s">
        <v>11</v>
      </c>
      <c r="C22" s="508"/>
      <c r="D22" s="508"/>
      <c r="E22" s="508"/>
      <c r="F22" s="508"/>
      <c r="G22" s="508"/>
      <c r="H22" s="508"/>
      <c r="I22" s="508"/>
      <c r="J22" s="508"/>
      <c r="K22" s="508"/>
      <c r="L22" s="505"/>
      <c r="M22" s="506"/>
      <c r="N22" s="506"/>
      <c r="O22" s="506"/>
      <c r="P22" s="506"/>
      <c r="Q22" s="506"/>
      <c r="R22" s="506"/>
      <c r="S22" s="506"/>
      <c r="T22" s="506"/>
      <c r="U22" s="506"/>
      <c r="V22" s="506"/>
      <c r="W22" s="506"/>
      <c r="X22" s="506"/>
      <c r="Y22" s="506"/>
      <c r="Z22" s="506"/>
      <c r="AA22" s="506"/>
      <c r="AB22" s="506"/>
      <c r="AC22" s="506"/>
      <c r="AD22" s="506"/>
      <c r="AE22" s="507"/>
    </row>
    <row r="23" spans="1:40" ht="19.5" customHeight="1">
      <c r="A23" s="526"/>
      <c r="B23" s="523" t="s">
        <v>12</v>
      </c>
      <c r="C23" s="523"/>
      <c r="D23" s="523"/>
      <c r="E23" s="523"/>
      <c r="F23" s="523"/>
      <c r="G23" s="523"/>
      <c r="H23" s="523"/>
      <c r="I23" s="523"/>
      <c r="J23" s="523"/>
      <c r="K23" s="524"/>
      <c r="L23" s="505"/>
      <c r="M23" s="506"/>
      <c r="N23" s="506"/>
      <c r="O23" s="506"/>
      <c r="P23" s="506"/>
      <c r="Q23" s="506"/>
      <c r="R23" s="506"/>
      <c r="S23" s="506"/>
      <c r="T23" s="506"/>
      <c r="U23" s="506"/>
      <c r="V23" s="506"/>
      <c r="W23" s="506"/>
      <c r="X23" s="506"/>
      <c r="Y23" s="506"/>
      <c r="Z23" s="506"/>
      <c r="AA23" s="506"/>
      <c r="AB23" s="506"/>
      <c r="AC23" s="506"/>
      <c r="AD23" s="506"/>
      <c r="AE23" s="507"/>
    </row>
    <row r="24" spans="1:40" ht="20.100000000000001" customHeight="1">
      <c r="A24" s="532" t="s">
        <v>13</v>
      </c>
      <c r="B24" s="533"/>
      <c r="C24" s="533"/>
      <c r="D24" s="533"/>
      <c r="E24" s="533"/>
      <c r="F24" s="533"/>
      <c r="G24" s="533"/>
      <c r="H24" s="533"/>
      <c r="I24" s="533"/>
      <c r="J24" s="533"/>
      <c r="K24" s="534"/>
      <c r="L24" s="551"/>
      <c r="M24" s="552"/>
      <c r="N24" s="552"/>
      <c r="O24" s="552"/>
      <c r="P24" s="552"/>
      <c r="Q24" s="552"/>
      <c r="R24" s="552"/>
      <c r="S24" s="552"/>
      <c r="T24" s="552"/>
      <c r="U24" s="552"/>
      <c r="V24" s="553"/>
      <c r="W24" s="83"/>
      <c r="X24" s="83"/>
      <c r="Y24" s="83"/>
      <c r="Z24" s="83"/>
      <c r="AA24" s="84"/>
      <c r="AB24" s="84"/>
      <c r="AC24" s="84"/>
      <c r="AD24" s="84"/>
      <c r="AE24" s="84"/>
      <c r="AH24" s="22"/>
    </row>
    <row r="25" spans="1:40" ht="20.100000000000001" customHeight="1">
      <c r="A25" s="519" t="s">
        <v>14</v>
      </c>
      <c r="B25" s="508" t="s">
        <v>4</v>
      </c>
      <c r="C25" s="508"/>
      <c r="D25" s="508"/>
      <c r="E25" s="508"/>
      <c r="F25" s="508"/>
      <c r="G25" s="508"/>
      <c r="H25" s="508"/>
      <c r="I25" s="508"/>
      <c r="J25" s="508"/>
      <c r="K25" s="508"/>
      <c r="L25" s="505"/>
      <c r="M25" s="506"/>
      <c r="N25" s="506"/>
      <c r="O25" s="506"/>
      <c r="P25" s="506"/>
      <c r="Q25" s="506"/>
      <c r="R25" s="506"/>
      <c r="S25" s="506"/>
      <c r="T25" s="506"/>
      <c r="U25" s="506"/>
      <c r="V25" s="506"/>
      <c r="W25" s="506"/>
      <c r="X25" s="507"/>
      <c r="Y25" s="83"/>
      <c r="Z25" s="83"/>
      <c r="AA25" s="84"/>
      <c r="AB25" s="84"/>
      <c r="AC25" s="84"/>
      <c r="AD25" s="84"/>
      <c r="AE25" s="84"/>
    </row>
    <row r="26" spans="1:40" ht="20.100000000000001" customHeight="1">
      <c r="A26" s="520"/>
      <c r="B26" s="530" t="s">
        <v>12</v>
      </c>
      <c r="C26" s="530"/>
      <c r="D26" s="530"/>
      <c r="E26" s="530"/>
      <c r="F26" s="530"/>
      <c r="G26" s="530"/>
      <c r="H26" s="530"/>
      <c r="I26" s="530"/>
      <c r="J26" s="530"/>
      <c r="K26" s="530"/>
      <c r="L26" s="505"/>
      <c r="M26" s="506"/>
      <c r="N26" s="506"/>
      <c r="O26" s="506"/>
      <c r="P26" s="506"/>
      <c r="Q26" s="506"/>
      <c r="R26" s="506"/>
      <c r="S26" s="506"/>
      <c r="T26" s="506"/>
      <c r="U26" s="506"/>
      <c r="V26" s="506"/>
      <c r="W26" s="506"/>
      <c r="X26" s="507"/>
      <c r="Y26" s="83"/>
      <c r="Z26" s="83"/>
      <c r="AA26" s="84"/>
      <c r="AB26" s="84"/>
      <c r="AC26" s="84"/>
      <c r="AD26" s="84"/>
      <c r="AE26" s="84"/>
    </row>
    <row r="27" spans="1:40" ht="20.100000000000001" customHeight="1">
      <c r="A27" s="521" t="s">
        <v>15</v>
      </c>
      <c r="B27" s="508" t="s">
        <v>16</v>
      </c>
      <c r="C27" s="508"/>
      <c r="D27" s="508"/>
      <c r="E27" s="508"/>
      <c r="F27" s="508"/>
      <c r="G27" s="508"/>
      <c r="H27" s="508"/>
      <c r="I27" s="508"/>
      <c r="J27" s="508"/>
      <c r="K27" s="508"/>
      <c r="L27" s="505"/>
      <c r="M27" s="506"/>
      <c r="N27" s="506"/>
      <c r="O27" s="506"/>
      <c r="P27" s="506"/>
      <c r="Q27" s="506"/>
      <c r="R27" s="506"/>
      <c r="S27" s="506"/>
      <c r="T27" s="506"/>
      <c r="U27" s="506"/>
      <c r="V27" s="506"/>
      <c r="W27" s="506"/>
      <c r="X27" s="507"/>
      <c r="Y27" s="83"/>
      <c r="Z27" s="83"/>
      <c r="AA27" s="84"/>
      <c r="AB27" s="84"/>
      <c r="AC27" s="84"/>
      <c r="AD27" s="84"/>
      <c r="AE27" s="84"/>
    </row>
    <row r="28" spans="1:40" ht="20.100000000000001" customHeight="1">
      <c r="A28" s="522"/>
      <c r="B28" s="508" t="s">
        <v>17</v>
      </c>
      <c r="C28" s="508"/>
      <c r="D28" s="508"/>
      <c r="E28" s="508"/>
      <c r="F28" s="508"/>
      <c r="G28" s="508"/>
      <c r="H28" s="508"/>
      <c r="I28" s="508"/>
      <c r="J28" s="508"/>
      <c r="K28" s="508"/>
      <c r="L28" s="527"/>
      <c r="M28" s="528"/>
      <c r="N28" s="528"/>
      <c r="O28" s="528"/>
      <c r="P28" s="528"/>
      <c r="Q28" s="528"/>
      <c r="R28" s="528"/>
      <c r="S28" s="528"/>
      <c r="T28" s="528"/>
      <c r="U28" s="528"/>
      <c r="V28" s="528"/>
      <c r="W28" s="528"/>
      <c r="X28" s="529"/>
      <c r="Y28" s="83"/>
      <c r="Z28" s="83"/>
      <c r="AA28" s="84"/>
      <c r="AB28" s="84"/>
      <c r="AC28" s="84"/>
      <c r="AD28" s="84"/>
      <c r="AE28" s="84"/>
    </row>
    <row r="29" spans="1:40" ht="13.8" customHeight="1" thickBot="1">
      <c r="B29" s="82"/>
      <c r="C29" s="82"/>
      <c r="D29" s="82"/>
      <c r="E29" s="82"/>
      <c r="F29" s="82"/>
      <c r="G29" s="82"/>
      <c r="H29" s="82"/>
      <c r="I29" s="82"/>
      <c r="J29" s="367"/>
      <c r="K29" s="367"/>
      <c r="L29" s="368"/>
      <c r="M29" s="369"/>
      <c r="N29" s="369"/>
      <c r="O29" s="369"/>
      <c r="P29" s="369"/>
      <c r="Q29" s="369"/>
      <c r="R29" s="369"/>
      <c r="S29" s="369"/>
      <c r="T29" s="369"/>
      <c r="U29" s="369"/>
      <c r="V29" s="369"/>
      <c r="W29" s="369"/>
      <c r="X29" s="369"/>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70" t="str">
        <f>IF(L18="", "", IF(AND(OR(AND(B34="✓",F35="✓",B36=""), AND(B34="",B36="✓")),OR(AND(B39="✓",B40=""), AND(B39="",B40="✓")),B32="✓",O42&lt;&gt;"",T42&lt;&gt;""),"○","×"))</f>
        <v/>
      </c>
      <c r="AF30" s="471"/>
      <c r="AG30" s="28"/>
    </row>
    <row r="31" spans="1:40" ht="10.8" customHeight="1" thickBot="1">
      <c r="A31" s="371"/>
      <c r="B31" s="372"/>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1:40" ht="20.100000000000001" customHeight="1" thickBot="1">
      <c r="A32" s="259"/>
      <c r="B32" s="480"/>
      <c r="C32" s="481"/>
      <c r="D32" s="481"/>
      <c r="E32" s="482"/>
      <c r="F32" s="477" t="s">
        <v>2048</v>
      </c>
      <c r="G32" s="478"/>
      <c r="H32" s="478"/>
      <c r="I32" s="478"/>
      <c r="J32" s="478"/>
      <c r="K32" s="478"/>
      <c r="L32" s="478"/>
      <c r="M32" s="478"/>
      <c r="N32" s="478"/>
      <c r="O32" s="478"/>
      <c r="P32" s="478"/>
      <c r="Q32" s="478"/>
      <c r="R32" s="478"/>
      <c r="S32" s="478"/>
      <c r="T32" s="478"/>
      <c r="U32" s="478"/>
      <c r="V32" s="478"/>
      <c r="W32" s="478"/>
      <c r="X32" s="478"/>
      <c r="Y32" s="478"/>
      <c r="Z32" s="478"/>
      <c r="AA32" s="478"/>
      <c r="AB32" s="478"/>
      <c r="AC32" s="478"/>
      <c r="AD32" s="478"/>
      <c r="AE32" s="478"/>
      <c r="AF32" s="375"/>
    </row>
    <row r="33" spans="1:38" ht="35.450000000000003" customHeight="1" thickBot="1">
      <c r="A33" s="259"/>
      <c r="B33" s="581" t="s">
        <v>2421</v>
      </c>
      <c r="C33" s="581"/>
      <c r="D33" s="581"/>
      <c r="E33" s="581"/>
      <c r="F33" s="581"/>
      <c r="G33" s="581"/>
      <c r="H33" s="581"/>
      <c r="I33" s="581"/>
      <c r="J33" s="581"/>
      <c r="K33" s="581"/>
      <c r="L33" s="581"/>
      <c r="M33" s="581"/>
      <c r="N33" s="581"/>
      <c r="O33" s="581"/>
      <c r="P33" s="581"/>
      <c r="Q33" s="581"/>
      <c r="R33" s="581"/>
      <c r="S33" s="581"/>
      <c r="T33" s="581"/>
      <c r="U33" s="581"/>
      <c r="V33" s="581"/>
      <c r="W33" s="581"/>
      <c r="X33" s="581"/>
      <c r="Y33" s="581"/>
      <c r="Z33" s="581"/>
      <c r="AA33" s="581"/>
      <c r="AB33" s="581"/>
      <c r="AC33" s="581"/>
      <c r="AD33" s="581"/>
      <c r="AE33" s="581"/>
      <c r="AF33" s="375"/>
    </row>
    <row r="34" spans="1:38" ht="24.6" customHeight="1" thickBot="1">
      <c r="A34" s="259"/>
      <c r="B34" s="488"/>
      <c r="C34" s="489"/>
      <c r="D34" s="489"/>
      <c r="E34" s="489"/>
      <c r="F34" s="484" t="s">
        <v>2420</v>
      </c>
      <c r="G34" s="484"/>
      <c r="H34" s="484"/>
      <c r="I34" s="484"/>
      <c r="J34" s="484"/>
      <c r="K34" s="484"/>
      <c r="L34" s="484"/>
      <c r="M34" s="484"/>
      <c r="N34" s="484"/>
      <c r="O34" s="484"/>
      <c r="P34" s="484"/>
      <c r="Q34" s="484"/>
      <c r="R34" s="484"/>
      <c r="S34" s="484"/>
      <c r="T34" s="484"/>
      <c r="U34" s="484"/>
      <c r="V34" s="484"/>
      <c r="W34" s="484"/>
      <c r="X34" s="484"/>
      <c r="Y34" s="484"/>
      <c r="Z34" s="484"/>
      <c r="AA34" s="484"/>
      <c r="AB34" s="484"/>
      <c r="AC34" s="484"/>
      <c r="AD34" s="484"/>
      <c r="AE34" s="485"/>
      <c r="AF34" s="375"/>
    </row>
    <row r="35" spans="1:38" ht="43.8" customHeight="1" thickBot="1">
      <c r="A35" s="259"/>
      <c r="B35" s="490"/>
      <c r="C35" s="491"/>
      <c r="D35" s="491"/>
      <c r="E35" s="492"/>
      <c r="F35" s="480"/>
      <c r="G35" s="481"/>
      <c r="H35" s="481"/>
      <c r="I35" s="481"/>
      <c r="J35" s="502" t="s">
        <v>2475</v>
      </c>
      <c r="K35" s="502"/>
      <c r="L35" s="502"/>
      <c r="M35" s="502"/>
      <c r="N35" s="502"/>
      <c r="O35" s="502"/>
      <c r="P35" s="502"/>
      <c r="Q35" s="502"/>
      <c r="R35" s="502"/>
      <c r="S35" s="502"/>
      <c r="T35" s="502"/>
      <c r="U35" s="502"/>
      <c r="V35" s="502"/>
      <c r="W35" s="502"/>
      <c r="X35" s="502"/>
      <c r="Y35" s="502"/>
      <c r="Z35" s="502"/>
      <c r="AA35" s="502"/>
      <c r="AB35" s="502"/>
      <c r="AC35" s="502"/>
      <c r="AD35" s="502"/>
      <c r="AE35" s="503"/>
      <c r="AF35" s="375"/>
    </row>
    <row r="36" spans="1:38" ht="23.45" customHeight="1" thickBot="1">
      <c r="A36" s="259"/>
      <c r="B36" s="466"/>
      <c r="C36" s="467"/>
      <c r="D36" s="467"/>
      <c r="E36" s="467"/>
      <c r="F36" s="486" t="s">
        <v>2422</v>
      </c>
      <c r="G36" s="486"/>
      <c r="H36" s="486"/>
      <c r="I36" s="486"/>
      <c r="J36" s="486"/>
      <c r="K36" s="486"/>
      <c r="L36" s="486"/>
      <c r="M36" s="486"/>
      <c r="N36" s="486"/>
      <c r="O36" s="486"/>
      <c r="P36" s="486"/>
      <c r="Q36" s="486"/>
      <c r="R36" s="486"/>
      <c r="S36" s="486"/>
      <c r="T36" s="486"/>
      <c r="U36" s="486"/>
      <c r="V36" s="486"/>
      <c r="W36" s="486"/>
      <c r="X36" s="486"/>
      <c r="Y36" s="486"/>
      <c r="Z36" s="486"/>
      <c r="AA36" s="486"/>
      <c r="AB36" s="486"/>
      <c r="AC36" s="486"/>
      <c r="AD36" s="486"/>
      <c r="AE36" s="487"/>
      <c r="AF36" s="375"/>
    </row>
    <row r="37" spans="1:38" ht="7.25" customHeight="1">
      <c r="A37" s="259"/>
      <c r="B37" s="392"/>
      <c r="C37" s="392"/>
      <c r="D37" s="392"/>
      <c r="E37" s="392"/>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75"/>
    </row>
    <row r="38" spans="1:38" ht="18" customHeight="1" thickBot="1">
      <c r="A38" s="259"/>
      <c r="B38" s="479" t="s">
        <v>88</v>
      </c>
      <c r="C38" s="479"/>
      <c r="D38" s="479"/>
      <c r="E38" s="479"/>
      <c r="F38" s="479"/>
      <c r="G38" s="479"/>
      <c r="H38" s="479"/>
      <c r="I38" s="479"/>
      <c r="J38" s="479"/>
      <c r="K38" s="479"/>
      <c r="L38" s="479"/>
      <c r="M38" s="479"/>
      <c r="N38" s="479"/>
      <c r="O38" s="479"/>
      <c r="P38" s="479"/>
      <c r="Q38" s="479"/>
      <c r="R38" s="479"/>
      <c r="S38" s="479"/>
      <c r="T38" s="479"/>
      <c r="U38" s="479"/>
      <c r="V38" s="479"/>
      <c r="W38" s="479"/>
      <c r="X38" s="479"/>
      <c r="Y38" s="479"/>
      <c r="Z38" s="479"/>
      <c r="AA38" s="376"/>
      <c r="AB38" s="376"/>
      <c r="AC38" s="376"/>
      <c r="AD38" s="376"/>
      <c r="AE38" s="376"/>
      <c r="AF38" s="377"/>
    </row>
    <row r="39" spans="1:38" ht="35.450000000000003" customHeight="1" thickBot="1">
      <c r="A39" s="259"/>
      <c r="B39" s="480"/>
      <c r="C39" s="481"/>
      <c r="D39" s="481"/>
      <c r="E39" s="482"/>
      <c r="F39" s="478" t="s">
        <v>2049</v>
      </c>
      <c r="G39" s="478"/>
      <c r="H39" s="478"/>
      <c r="I39" s="478"/>
      <c r="J39" s="478"/>
      <c r="K39" s="478"/>
      <c r="L39" s="478"/>
      <c r="M39" s="478"/>
      <c r="N39" s="478"/>
      <c r="O39" s="478"/>
      <c r="P39" s="478"/>
      <c r="Q39" s="478"/>
      <c r="R39" s="478"/>
      <c r="S39" s="478"/>
      <c r="T39" s="478"/>
      <c r="U39" s="478"/>
      <c r="V39" s="478"/>
      <c r="W39" s="478"/>
      <c r="X39" s="478"/>
      <c r="Y39" s="478"/>
      <c r="Z39" s="478"/>
      <c r="AA39" s="478"/>
      <c r="AB39" s="478"/>
      <c r="AC39" s="478"/>
      <c r="AD39" s="478"/>
      <c r="AE39" s="478"/>
      <c r="AF39" s="375"/>
    </row>
    <row r="40" spans="1:38" ht="29.45" customHeight="1" thickBot="1">
      <c r="A40" s="259"/>
      <c r="B40" s="480"/>
      <c r="C40" s="481"/>
      <c r="D40" s="481"/>
      <c r="E40" s="482"/>
      <c r="F40" s="478" t="s">
        <v>89</v>
      </c>
      <c r="G40" s="478"/>
      <c r="H40" s="478"/>
      <c r="I40" s="478"/>
      <c r="J40" s="478"/>
      <c r="K40" s="478"/>
      <c r="L40" s="478"/>
      <c r="M40" s="478"/>
      <c r="N40" s="478"/>
      <c r="O40" s="478"/>
      <c r="P40" s="478"/>
      <c r="Q40" s="478"/>
      <c r="R40" s="478"/>
      <c r="S40" s="478"/>
      <c r="T40" s="478"/>
      <c r="U40" s="478"/>
      <c r="V40" s="478"/>
      <c r="W40" s="478"/>
      <c r="X40" s="478"/>
      <c r="Y40" s="478"/>
      <c r="Z40" s="478"/>
      <c r="AA40" s="478"/>
      <c r="AB40" s="478"/>
      <c r="AC40" s="478"/>
      <c r="AD40" s="478"/>
      <c r="AE40" s="364"/>
      <c r="AF40" s="375"/>
    </row>
    <row r="41" spans="1:38" ht="10.8" customHeight="1" thickBot="1">
      <c r="A41" s="378"/>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9"/>
    </row>
    <row r="42" spans="1:38" ht="20.100000000000001" customHeight="1" thickBot="1">
      <c r="A42" s="380"/>
      <c r="C42" s="381" t="s">
        <v>73</v>
      </c>
      <c r="J42" s="472">
        <v>8</v>
      </c>
      <c r="K42" s="472"/>
      <c r="L42" s="381" t="s">
        <v>74</v>
      </c>
      <c r="M42" s="30"/>
      <c r="O42" s="473"/>
      <c r="P42" s="483"/>
      <c r="Q42" s="474"/>
      <c r="R42" s="381" t="s">
        <v>75</v>
      </c>
      <c r="T42" s="473"/>
      <c r="U42" s="474"/>
      <c r="V42" s="381" t="s">
        <v>76</v>
      </c>
      <c r="W42" s="472" t="s">
        <v>28</v>
      </c>
      <c r="X42" s="472"/>
      <c r="Y42" s="472"/>
      <c r="Z42" s="493" t="str">
        <f>IF(L18="","",L18)</f>
        <v/>
      </c>
      <c r="AA42" s="493"/>
      <c r="AB42" s="493"/>
      <c r="AC42" s="493"/>
      <c r="AD42" s="493"/>
      <c r="AE42" s="493"/>
      <c r="AF42" s="416"/>
      <c r="AG42" s="382"/>
      <c r="AH42" s="382"/>
      <c r="AI42" s="382"/>
      <c r="AJ42" s="382"/>
      <c r="AK42" s="382"/>
      <c r="AL42" s="382"/>
    </row>
    <row r="43" spans="1:38" ht="20.100000000000001" customHeight="1">
      <c r="A43" s="380"/>
      <c r="B43" s="383"/>
      <c r="C43" s="381"/>
      <c r="D43" s="381"/>
      <c r="E43" s="381"/>
      <c r="F43" s="381"/>
      <c r="G43" s="381"/>
      <c r="H43" s="381"/>
      <c r="I43" s="381"/>
      <c r="J43" s="381"/>
      <c r="K43" s="381"/>
      <c r="L43" s="381"/>
      <c r="M43" s="381"/>
      <c r="W43" s="475" t="s">
        <v>77</v>
      </c>
      <c r="X43" s="475"/>
      <c r="Y43" s="475"/>
      <c r="Z43" s="476" t="s">
        <v>11</v>
      </c>
      <c r="AA43" s="476"/>
      <c r="AB43" s="493" t="str">
        <f>IF(L22="", "",L22)</f>
        <v/>
      </c>
      <c r="AC43" s="493"/>
      <c r="AD43" s="493" t="str">
        <f>IF(L23="", "", L23)</f>
        <v/>
      </c>
      <c r="AE43" s="493"/>
      <c r="AF43" s="416"/>
      <c r="AG43" s="391"/>
      <c r="AH43" s="391"/>
      <c r="AJ43" s="390"/>
      <c r="AK43" s="390"/>
      <c r="AL43" s="382"/>
    </row>
    <row r="44" spans="1:38" ht="12" customHeight="1" thickBot="1">
      <c r="A44" s="384"/>
      <c r="B44" s="385"/>
      <c r="C44" s="386"/>
      <c r="D44" s="386"/>
      <c r="E44" s="386"/>
      <c r="F44" s="386"/>
      <c r="G44" s="386"/>
      <c r="H44" s="386"/>
      <c r="I44" s="386"/>
      <c r="J44" s="386"/>
      <c r="K44" s="386"/>
      <c r="L44" s="386"/>
      <c r="M44" s="386"/>
      <c r="N44" s="386"/>
      <c r="O44" s="386"/>
      <c r="P44" s="385"/>
      <c r="Q44" s="386"/>
      <c r="R44" s="387"/>
      <c r="S44" s="387"/>
      <c r="T44" s="387"/>
      <c r="U44" s="387"/>
      <c r="V44" s="387"/>
      <c r="W44" s="388"/>
      <c r="X44" s="388"/>
      <c r="Y44" s="388"/>
      <c r="Z44" s="388"/>
      <c r="AA44" s="388"/>
      <c r="AB44" s="388"/>
      <c r="AC44" s="388"/>
      <c r="AD44" s="388"/>
      <c r="AE44" s="388"/>
      <c r="AF44" s="389"/>
    </row>
    <row r="45" spans="1:38" ht="20.100000000000001" customHeight="1">
      <c r="A45" s="468" t="s">
        <v>2412</v>
      </c>
      <c r="B45" s="468"/>
      <c r="C45" s="468"/>
      <c r="D45" s="468"/>
      <c r="E45" s="468"/>
      <c r="F45" s="468"/>
      <c r="G45" s="468"/>
      <c r="H45" s="468"/>
      <c r="I45" s="468"/>
      <c r="J45" s="468"/>
      <c r="K45" s="468"/>
      <c r="L45" s="468"/>
      <c r="M45" s="468"/>
      <c r="N45" s="468"/>
      <c r="O45" s="468"/>
      <c r="P45" s="468"/>
      <c r="Q45" s="468"/>
      <c r="R45" s="468"/>
      <c r="S45" s="468"/>
      <c r="T45" s="468"/>
      <c r="U45" s="468"/>
      <c r="V45" s="468"/>
      <c r="W45" s="468"/>
      <c r="X45" s="468"/>
      <c r="Y45" s="468"/>
      <c r="Z45" s="468"/>
      <c r="AA45" s="468"/>
      <c r="AB45" s="468"/>
      <c r="AC45" s="468"/>
      <c r="AD45" s="468"/>
      <c r="AE45" s="468"/>
      <c r="AF45" s="468"/>
      <c r="AG45" s="393"/>
      <c r="AH45" s="393"/>
      <c r="AI45" s="393"/>
    </row>
    <row r="46" spans="1:38" ht="20.100000000000001" customHeight="1">
      <c r="A46" s="469"/>
      <c r="B46" s="469"/>
      <c r="C46" s="469"/>
      <c r="D46" s="469"/>
      <c r="E46" s="469"/>
      <c r="F46" s="469"/>
      <c r="G46" s="469"/>
      <c r="H46" s="469"/>
      <c r="I46" s="469"/>
      <c r="J46" s="469"/>
      <c r="K46" s="469"/>
      <c r="L46" s="469"/>
      <c r="M46" s="469"/>
      <c r="N46" s="469"/>
      <c r="O46" s="469"/>
      <c r="P46" s="469"/>
      <c r="Q46" s="469"/>
      <c r="R46" s="469"/>
      <c r="S46" s="469"/>
      <c r="T46" s="469"/>
      <c r="U46" s="469"/>
      <c r="V46" s="469"/>
      <c r="W46" s="469"/>
      <c r="X46" s="469"/>
      <c r="Y46" s="469"/>
      <c r="Z46" s="469"/>
      <c r="AA46" s="469"/>
      <c r="AB46" s="469"/>
      <c r="AC46" s="469"/>
      <c r="AD46" s="469"/>
      <c r="AE46" s="469"/>
      <c r="AF46" s="469"/>
    </row>
    <row r="47" spans="1:38" s="86" customFormat="1" ht="20.100000000000001" customHeight="1">
      <c r="A47" s="85" t="s">
        <v>2410</v>
      </c>
      <c r="B47" s="82"/>
      <c r="C47" s="82"/>
      <c r="D47" s="82"/>
      <c r="E47" s="82"/>
      <c r="F47" s="82"/>
      <c r="G47" s="82"/>
      <c r="H47" s="82"/>
      <c r="I47" s="82"/>
      <c r="J47" s="82"/>
      <c r="K47" s="82"/>
      <c r="L47" s="370"/>
      <c r="M47" s="370"/>
      <c r="N47" s="370"/>
      <c r="O47" s="370"/>
      <c r="P47" s="370"/>
      <c r="Q47" s="370"/>
      <c r="R47" s="370"/>
      <c r="S47" s="370"/>
      <c r="T47" s="370"/>
      <c r="U47" s="370"/>
      <c r="V47" s="370"/>
      <c r="W47" s="370"/>
      <c r="X47" s="370"/>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5" customHeight="1" thickBot="1">
      <c r="A49" s="494" t="s">
        <v>2308</v>
      </c>
      <c r="B49" s="494"/>
      <c r="C49" s="494"/>
      <c r="D49" s="494"/>
      <c r="E49" s="494"/>
      <c r="F49" s="494"/>
      <c r="G49" s="494"/>
      <c r="H49" s="494"/>
      <c r="I49" s="494"/>
      <c r="J49" s="494"/>
      <c r="K49" s="494"/>
      <c r="L49" s="494"/>
      <c r="M49" s="494"/>
      <c r="N49" s="494"/>
      <c r="O49" s="494"/>
      <c r="P49" s="494"/>
      <c r="Q49" s="494"/>
      <c r="R49" s="494"/>
      <c r="S49" s="494"/>
      <c r="T49" s="494"/>
      <c r="U49" s="494"/>
      <c r="V49" s="494"/>
      <c r="W49" s="494"/>
      <c r="X49" s="494"/>
      <c r="Y49" s="494"/>
      <c r="Z49" s="494"/>
      <c r="AA49" s="494"/>
      <c r="AB49" s="494"/>
      <c r="AC49" s="494"/>
      <c r="AD49" s="494"/>
      <c r="AE49" s="495"/>
      <c r="AF49" s="410" t="str">
        <f>IF(L18="","",IF(AND(W51="✓",W52="✓",W53="✓",W54="✓"),"○","×"))</f>
        <v/>
      </c>
    </row>
    <row r="50" spans="1:41" s="86" customFormat="1" ht="17.45" customHeight="1" thickBot="1">
      <c r="A50" s="271" t="s">
        <v>2423</v>
      </c>
      <c r="B50" s="261"/>
      <c r="C50" s="261"/>
      <c r="D50" s="261"/>
      <c r="E50" s="261"/>
      <c r="F50" s="261"/>
      <c r="G50" s="261"/>
      <c r="H50" s="261"/>
      <c r="I50" s="261"/>
      <c r="J50" s="261"/>
      <c r="K50" s="261"/>
      <c r="L50" s="261"/>
      <c r="M50" s="261"/>
      <c r="N50" s="261"/>
      <c r="O50" s="261"/>
      <c r="P50" s="261"/>
      <c r="Q50" s="261"/>
      <c r="R50" s="261"/>
      <c r="S50" s="261"/>
      <c r="T50" s="261"/>
      <c r="U50" s="261"/>
      <c r="Y50" s="261"/>
      <c r="Z50" s="261"/>
      <c r="AA50" s="261"/>
      <c r="AB50" s="261"/>
      <c r="AC50" s="261"/>
      <c r="AD50" s="261"/>
      <c r="AE50" s="261"/>
      <c r="AF50" s="409"/>
    </row>
    <row r="51" spans="1:41" s="86" customFormat="1" ht="17.649999999999999">
      <c r="A51" s="561" t="s">
        <v>2057</v>
      </c>
      <c r="B51" s="562"/>
      <c r="C51" s="562"/>
      <c r="D51" s="562"/>
      <c r="E51" s="562"/>
      <c r="F51" s="562"/>
      <c r="G51" s="562"/>
      <c r="H51" s="562"/>
      <c r="I51" s="562"/>
      <c r="J51" s="562"/>
      <c r="K51" s="562"/>
      <c r="L51" s="562"/>
      <c r="M51" s="562"/>
      <c r="N51" s="562"/>
      <c r="O51" s="562"/>
      <c r="P51" s="562"/>
      <c r="Q51" s="562"/>
      <c r="R51" s="562"/>
      <c r="S51" s="563"/>
      <c r="T51" s="560">
        <f>COUNTIF($Z$58:$AB$357,"*介護予防*")</f>
        <v>0</v>
      </c>
      <c r="U51" s="560"/>
      <c r="V51" s="429" t="s">
        <v>2058</v>
      </c>
      <c r="W51" s="445"/>
      <c r="Y51" s="271"/>
      <c r="Z51" s="271"/>
      <c r="AA51" s="271"/>
      <c r="AB51" s="271"/>
      <c r="AC51" s="271"/>
      <c r="AD51" s="271"/>
      <c r="AE51" s="271"/>
      <c r="AF51" s="271"/>
    </row>
    <row r="52" spans="1:41" s="86" customFormat="1" ht="17.649999999999999">
      <c r="A52" s="561" t="s">
        <v>2374</v>
      </c>
      <c r="B52" s="562"/>
      <c r="C52" s="562"/>
      <c r="D52" s="562"/>
      <c r="E52" s="562"/>
      <c r="F52" s="562"/>
      <c r="G52" s="562"/>
      <c r="H52" s="562"/>
      <c r="I52" s="562"/>
      <c r="J52" s="562"/>
      <c r="K52" s="562"/>
      <c r="L52" s="562"/>
      <c r="M52" s="562"/>
      <c r="N52" s="562"/>
      <c r="O52" s="562"/>
      <c r="P52" s="562"/>
      <c r="Q52" s="562"/>
      <c r="R52" s="562"/>
      <c r="S52" s="563"/>
      <c r="T52" s="560">
        <f>COUNTIF($Z$58:$AB$357,"*短期利用型*")</f>
        <v>0</v>
      </c>
      <c r="U52" s="560"/>
      <c r="V52" s="429" t="s">
        <v>2058</v>
      </c>
      <c r="W52" s="446"/>
      <c r="Y52" s="271"/>
      <c r="Z52" s="271"/>
      <c r="AA52" s="271"/>
      <c r="AB52" s="271"/>
      <c r="AC52" s="271"/>
      <c r="AD52" s="271"/>
      <c r="AE52" s="271"/>
      <c r="AF52" s="271"/>
    </row>
    <row r="53" spans="1:41" s="86" customFormat="1" ht="17.649999999999999">
      <c r="A53" s="561" t="s">
        <v>2376</v>
      </c>
      <c r="B53" s="562"/>
      <c r="C53" s="562"/>
      <c r="D53" s="562"/>
      <c r="E53" s="562"/>
      <c r="F53" s="562"/>
      <c r="G53" s="562"/>
      <c r="H53" s="562"/>
      <c r="I53" s="562"/>
      <c r="J53" s="562"/>
      <c r="K53" s="562"/>
      <c r="L53" s="562"/>
      <c r="M53" s="562"/>
      <c r="N53" s="562"/>
      <c r="O53" s="562"/>
      <c r="P53" s="562"/>
      <c r="Q53" s="562"/>
      <c r="R53" s="562"/>
      <c r="S53" s="563"/>
      <c r="T53" s="560">
        <f>COUNTIF($Z$58:$AB$357,"*独自*")+COUNTIF($Z$58:$AB$357,"介護予防ケアマネジメント")</f>
        <v>0</v>
      </c>
      <c r="U53" s="560"/>
      <c r="V53" s="429" t="s">
        <v>2058</v>
      </c>
      <c r="W53" s="446"/>
      <c r="Y53" s="271"/>
      <c r="Z53" s="271"/>
      <c r="AA53" s="271"/>
      <c r="AB53" s="271"/>
      <c r="AC53" s="271"/>
      <c r="AD53" s="271"/>
      <c r="AE53" s="271"/>
      <c r="AF53" s="271"/>
    </row>
    <row r="54" spans="1:41" s="86" customFormat="1" ht="18" thickBot="1">
      <c r="A54" s="561" t="s">
        <v>2375</v>
      </c>
      <c r="B54" s="562"/>
      <c r="C54" s="562"/>
      <c r="D54" s="562"/>
      <c r="E54" s="562"/>
      <c r="F54" s="562"/>
      <c r="G54" s="562"/>
      <c r="H54" s="562"/>
      <c r="I54" s="562"/>
      <c r="J54" s="562"/>
      <c r="K54" s="562"/>
      <c r="L54" s="562"/>
      <c r="M54" s="562"/>
      <c r="N54" s="562"/>
      <c r="O54" s="562"/>
      <c r="P54" s="562"/>
      <c r="Q54" s="562"/>
      <c r="R54" s="562"/>
      <c r="S54" s="563"/>
      <c r="T54" s="560">
        <f>COUNTIF(AO58:AP357,"その他")</f>
        <v>0</v>
      </c>
      <c r="U54" s="560"/>
      <c r="V54" s="429" t="s">
        <v>2058</v>
      </c>
      <c r="W54" s="447"/>
      <c r="Y54" s="271"/>
      <c r="Z54" s="271"/>
      <c r="AA54" s="271"/>
      <c r="AB54" s="271"/>
      <c r="AC54" s="271"/>
      <c r="AD54" s="271"/>
      <c r="AE54" s="271"/>
      <c r="AF54" s="271"/>
    </row>
    <row r="55" spans="1:41" s="86" customFormat="1" ht="17.649999999999999">
      <c r="A55" s="396"/>
      <c r="B55" s="396"/>
      <c r="C55" s="396"/>
      <c r="D55" s="396"/>
      <c r="E55" s="396"/>
      <c r="F55" s="396"/>
      <c r="G55" s="396"/>
      <c r="H55" s="396"/>
      <c r="I55" s="396"/>
      <c r="J55" s="396"/>
      <c r="K55" s="396"/>
      <c r="L55" s="396"/>
      <c r="M55" s="396"/>
      <c r="N55" s="396"/>
      <c r="O55" s="396"/>
      <c r="P55" s="396"/>
      <c r="Q55" s="396"/>
      <c r="R55" s="396"/>
      <c r="S55" s="396"/>
      <c r="T55" s="396"/>
      <c r="U55" s="396"/>
      <c r="V55" s="396"/>
      <c r="Y55" s="271"/>
      <c r="Z55" s="271"/>
      <c r="AA55" s="271"/>
      <c r="AB55" s="271"/>
      <c r="AC55" s="271"/>
      <c r="AD55" s="271"/>
      <c r="AE55" s="271"/>
      <c r="AF55" s="271"/>
    </row>
    <row r="56" spans="1:41" s="86" customFormat="1" ht="26" customHeight="1">
      <c r="A56" s="564" t="s">
        <v>18</v>
      </c>
      <c r="B56" s="566" t="s">
        <v>19</v>
      </c>
      <c r="C56" s="567"/>
      <c r="D56" s="567"/>
      <c r="E56" s="567"/>
      <c r="F56" s="567"/>
      <c r="G56" s="567"/>
      <c r="H56" s="567"/>
      <c r="I56" s="567"/>
      <c r="J56" s="567"/>
      <c r="K56" s="511"/>
      <c r="L56" s="566" t="s">
        <v>20</v>
      </c>
      <c r="M56" s="567"/>
      <c r="N56" s="567"/>
      <c r="O56" s="567"/>
      <c r="P56" s="511"/>
      <c r="Q56" s="513" t="s">
        <v>21</v>
      </c>
      <c r="R56" s="514"/>
      <c r="S56" s="514"/>
      <c r="T56" s="514"/>
      <c r="U56" s="514"/>
      <c r="V56" s="515"/>
      <c r="W56" s="497" t="s">
        <v>22</v>
      </c>
      <c r="X56" s="497"/>
      <c r="Y56" s="497"/>
      <c r="Z56" s="497" t="s">
        <v>23</v>
      </c>
      <c r="AA56" s="497"/>
      <c r="AB56" s="497"/>
      <c r="AC56" s="582" t="s">
        <v>2306</v>
      </c>
      <c r="AD56" s="516" t="s">
        <v>2424</v>
      </c>
      <c r="AE56" s="511" t="s">
        <v>2309</v>
      </c>
      <c r="AF56"/>
      <c r="AG56"/>
      <c r="AH56"/>
      <c r="AI56"/>
      <c r="AJ56"/>
      <c r="AK56"/>
      <c r="AL56"/>
    </row>
    <row r="57" spans="1:41" s="86" customFormat="1" ht="47.45" customHeight="1" thickBot="1">
      <c r="A57" s="565"/>
      <c r="B57" s="568"/>
      <c r="C57" s="569"/>
      <c r="D57" s="569"/>
      <c r="E57" s="569"/>
      <c r="F57" s="569"/>
      <c r="G57" s="569"/>
      <c r="H57" s="569"/>
      <c r="I57" s="569"/>
      <c r="J57" s="569"/>
      <c r="K57" s="570"/>
      <c r="L57" s="568"/>
      <c r="M57" s="569"/>
      <c r="N57" s="569"/>
      <c r="O57" s="569"/>
      <c r="P57" s="570"/>
      <c r="Q57" s="498" t="s">
        <v>24</v>
      </c>
      <c r="R57" s="571"/>
      <c r="S57" s="571"/>
      <c r="T57" s="571"/>
      <c r="U57" s="571"/>
      <c r="V57" s="184" t="s">
        <v>25</v>
      </c>
      <c r="W57" s="498"/>
      <c r="X57" s="498"/>
      <c r="Y57" s="498"/>
      <c r="Z57" s="498"/>
      <c r="AA57" s="498"/>
      <c r="AB57" s="498"/>
      <c r="AC57" s="583"/>
      <c r="AD57" s="517"/>
      <c r="AE57" s="512"/>
      <c r="AF57"/>
      <c r="AG57"/>
      <c r="AH57"/>
      <c r="AI57"/>
      <c r="AJ57"/>
      <c r="AK57"/>
      <c r="AL57"/>
    </row>
    <row r="58" spans="1:41" ht="45" customHeight="1">
      <c r="A58" s="96">
        <v>1</v>
      </c>
      <c r="B58" s="572"/>
      <c r="C58" s="573"/>
      <c r="D58" s="573"/>
      <c r="E58" s="573"/>
      <c r="F58" s="573"/>
      <c r="G58" s="573"/>
      <c r="H58" s="573"/>
      <c r="I58" s="573"/>
      <c r="J58" s="573"/>
      <c r="K58" s="574"/>
      <c r="L58" s="578"/>
      <c r="M58" s="579"/>
      <c r="N58" s="579"/>
      <c r="O58" s="579"/>
      <c r="P58" s="580"/>
      <c r="Q58" s="575"/>
      <c r="R58" s="576"/>
      <c r="S58" s="576"/>
      <c r="T58" s="576"/>
      <c r="U58" s="577"/>
      <c r="V58" s="262"/>
      <c r="W58" s="499"/>
      <c r="X58" s="500"/>
      <c r="Y58" s="501"/>
      <c r="Z58" s="465"/>
      <c r="AA58" s="465"/>
      <c r="AB58" s="465"/>
      <c r="AC58" s="322" t="str">
        <f>IFERROR(VLOOKUP(Z58,【参考】数式用!$A$4:$B$54,2,FALSE),"")</f>
        <v/>
      </c>
      <c r="AD58" s="213"/>
      <c r="AE58" s="212"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395" t="str">
        <f>IF($L$18="", "", VLOOKUP(Z58,【参考】数式用!$A$4:$M$54,13,FALSE))</f>
        <v/>
      </c>
      <c r="AO58" s="46" t="e">
        <f>VLOOKUP(Z58,【参考】数式用!$A$2:$N$54,14,FALSE)</f>
        <v>#N/A</v>
      </c>
    </row>
    <row r="59" spans="1:41" ht="45" customHeight="1">
      <c r="A59" s="96">
        <v>2</v>
      </c>
      <c r="B59" s="557"/>
      <c r="C59" s="558"/>
      <c r="D59" s="558"/>
      <c r="E59" s="558"/>
      <c r="F59" s="558"/>
      <c r="G59" s="558"/>
      <c r="H59" s="558"/>
      <c r="I59" s="558"/>
      <c r="J59" s="558"/>
      <c r="K59" s="559"/>
      <c r="L59" s="456"/>
      <c r="M59" s="457"/>
      <c r="N59" s="457"/>
      <c r="O59" s="457"/>
      <c r="P59" s="458"/>
      <c r="Q59" s="459"/>
      <c r="R59" s="460"/>
      <c r="S59" s="460"/>
      <c r="T59" s="460"/>
      <c r="U59" s="461"/>
      <c r="V59" s="262"/>
      <c r="W59" s="496"/>
      <c r="X59" s="496"/>
      <c r="Y59" s="496"/>
      <c r="Z59" s="462"/>
      <c r="AA59" s="463"/>
      <c r="AB59" s="464"/>
      <c r="AC59" s="322" t="str">
        <f>IFERROR(VLOOKUP(Z59,【参考】数式用!$A$4:$B$54,2,FALSE),"")</f>
        <v/>
      </c>
      <c r="AD59" s="213"/>
      <c r="AE59" s="212" t="str">
        <f>IF(B59="","",IF(AO59="総合事業","数式を削除して手入力",IFERROR(INDEX(【参考】数式用!$AT$3:$AV$452,MATCH(Q59&amp;V59,【参考】数式用!$AS$3:$AS$452,0),MATCH(VLOOKUP(Z59,【参考】数式用!$AW$2:$AX$53,2,FALSE),【参考】数式用!$AT$2:$AV$2,0)),10)))</f>
        <v/>
      </c>
      <c r="AN59" s="395" t="str">
        <f>IF($L$18="", "", VLOOKUP(Z59,【参考】数式用!$A$4:$M$54,13,FALSE))</f>
        <v/>
      </c>
      <c r="AO59" s="46" t="e">
        <f>VLOOKUP(Z59,【参考】数式用!$A$2:$N$54,14,FALSE)</f>
        <v>#N/A</v>
      </c>
    </row>
    <row r="60" spans="1:41" ht="50" customHeight="1">
      <c r="A60" s="96">
        <f t="shared" ref="A60:A96" si="0">A59+1</f>
        <v>3</v>
      </c>
      <c r="B60" s="557"/>
      <c r="C60" s="558"/>
      <c r="D60" s="558"/>
      <c r="E60" s="558"/>
      <c r="F60" s="558"/>
      <c r="G60" s="558"/>
      <c r="H60" s="558"/>
      <c r="I60" s="558"/>
      <c r="J60" s="558"/>
      <c r="K60" s="559"/>
      <c r="L60" s="456"/>
      <c r="M60" s="457"/>
      <c r="N60" s="457"/>
      <c r="O60" s="457"/>
      <c r="P60" s="458"/>
      <c r="Q60" s="459"/>
      <c r="R60" s="460"/>
      <c r="S60" s="460"/>
      <c r="T60" s="460"/>
      <c r="U60" s="461"/>
      <c r="V60" s="262"/>
      <c r="W60" s="496"/>
      <c r="X60" s="496"/>
      <c r="Y60" s="496"/>
      <c r="Z60" s="462"/>
      <c r="AA60" s="463"/>
      <c r="AB60" s="464"/>
      <c r="AC60" s="322" t="str">
        <f>IFERROR(VLOOKUP(Z60,【参考】数式用!$A$4:$B$54,2,FALSE),"")</f>
        <v/>
      </c>
      <c r="AD60" s="213"/>
      <c r="AE60" s="212" t="str">
        <f>IF(B60="","",IF(AO60="総合事業","数式を削除して手入力",IFERROR(INDEX(【参考】数式用!$AT$3:$AV$452,MATCH(Q60&amp;V60,【参考】数式用!$AS$3:$AS$452,0),MATCH(VLOOKUP(Z60,【参考】数式用!$AW$2:$AX$53,2,FALSE),【参考】数式用!$AT$2:$AV$2,0)),10)))</f>
        <v/>
      </c>
      <c r="AN60" s="395" t="str">
        <f>IF($L$18="", "", VLOOKUP(Z60,【参考】数式用!$A$4:$M$54,13,FALSE))</f>
        <v/>
      </c>
      <c r="AO60" s="46" t="e">
        <f>VLOOKUP(Z60,【参考】数式用!$A$2:$N$54,14,FALSE)</f>
        <v>#N/A</v>
      </c>
    </row>
    <row r="61" spans="1:41" ht="50" customHeight="1">
      <c r="A61" s="96">
        <f t="shared" si="0"/>
        <v>4</v>
      </c>
      <c r="B61" s="557"/>
      <c r="C61" s="558"/>
      <c r="D61" s="558"/>
      <c r="E61" s="558"/>
      <c r="F61" s="558"/>
      <c r="G61" s="558"/>
      <c r="H61" s="558"/>
      <c r="I61" s="558"/>
      <c r="J61" s="558"/>
      <c r="K61" s="559"/>
      <c r="L61" s="456"/>
      <c r="M61" s="457"/>
      <c r="N61" s="457"/>
      <c r="O61" s="457"/>
      <c r="P61" s="458"/>
      <c r="Q61" s="459"/>
      <c r="R61" s="460"/>
      <c r="S61" s="460"/>
      <c r="T61" s="460"/>
      <c r="U61" s="461"/>
      <c r="V61" s="262"/>
      <c r="W61" s="496"/>
      <c r="X61" s="496"/>
      <c r="Y61" s="496"/>
      <c r="Z61" s="462"/>
      <c r="AA61" s="463"/>
      <c r="AB61" s="464"/>
      <c r="AC61" s="322" t="str">
        <f>IFERROR(VLOOKUP(Z61,【参考】数式用!$A$4:$B$54,2,FALSE),"")</f>
        <v/>
      </c>
      <c r="AD61" s="213"/>
      <c r="AE61" s="212" t="str">
        <f>IF(B61="","",IF(AO61="総合事業","数式を削除して手入力",IFERROR(INDEX(【参考】数式用!$AT$3:$AV$452,MATCH(Q61&amp;V61,【参考】数式用!$AS$3:$AS$452,0),MATCH(VLOOKUP(Z61,【参考】数式用!$AW$2:$AX$53,2,FALSE),【参考】数式用!$AT$2:$AV$2,0)),10)))</f>
        <v/>
      </c>
      <c r="AN61" s="395" t="str">
        <f>IF($L$18="", "", VLOOKUP(Z61,【参考】数式用!$A$4:$M$54,13,FALSE))</f>
        <v/>
      </c>
      <c r="AO61" s="46" t="e">
        <f>VLOOKUP(Z61,【参考】数式用!$A$2:$N$54,14,FALSE)</f>
        <v>#N/A</v>
      </c>
    </row>
    <row r="62" spans="1:41" ht="50" customHeight="1">
      <c r="A62" s="96">
        <f t="shared" si="0"/>
        <v>5</v>
      </c>
      <c r="B62" s="557"/>
      <c r="C62" s="558"/>
      <c r="D62" s="558"/>
      <c r="E62" s="558"/>
      <c r="F62" s="558"/>
      <c r="G62" s="558"/>
      <c r="H62" s="558"/>
      <c r="I62" s="558"/>
      <c r="J62" s="558"/>
      <c r="K62" s="559"/>
      <c r="L62" s="456"/>
      <c r="M62" s="457"/>
      <c r="N62" s="457"/>
      <c r="O62" s="457"/>
      <c r="P62" s="458"/>
      <c r="Q62" s="459"/>
      <c r="R62" s="460"/>
      <c r="S62" s="460"/>
      <c r="T62" s="460"/>
      <c r="U62" s="461"/>
      <c r="V62" s="262"/>
      <c r="W62" s="496"/>
      <c r="X62" s="496"/>
      <c r="Y62" s="496"/>
      <c r="Z62" s="465"/>
      <c r="AA62" s="465"/>
      <c r="AB62" s="465"/>
      <c r="AC62" s="322" t="str">
        <f>IFERROR(VLOOKUP(Z62,【参考】数式用!$A$4:$B$54,2,FALSE),"")</f>
        <v/>
      </c>
      <c r="AD62" s="213"/>
      <c r="AE62" s="212" t="str">
        <f>IF(B62="","",IF(AO62="総合事業","数式を削除して手入力",IFERROR(INDEX(【参考】数式用!$AT$3:$AV$452,MATCH(Q62&amp;V62,【参考】数式用!$AS$3:$AS$452,0),MATCH(VLOOKUP(Z62,【参考】数式用!$AW$2:$AX$53,2,FALSE),【参考】数式用!$AT$2:$AV$2,0)),10)))</f>
        <v/>
      </c>
      <c r="AN62" s="395" t="str">
        <f>IF($L$18="", "", VLOOKUP(Z62,【参考】数式用!$A$4:$M$54,13,FALSE))</f>
        <v/>
      </c>
      <c r="AO62" s="46" t="e">
        <f>VLOOKUP(Z62,【参考】数式用!$A$2:$N$54,14,FALSE)</f>
        <v>#N/A</v>
      </c>
    </row>
    <row r="63" spans="1:41" ht="50" customHeight="1">
      <c r="A63" s="96">
        <f t="shared" si="0"/>
        <v>6</v>
      </c>
      <c r="B63" s="557"/>
      <c r="C63" s="558"/>
      <c r="D63" s="558"/>
      <c r="E63" s="558"/>
      <c r="F63" s="558"/>
      <c r="G63" s="558"/>
      <c r="H63" s="558"/>
      <c r="I63" s="558"/>
      <c r="J63" s="558"/>
      <c r="K63" s="559"/>
      <c r="L63" s="456"/>
      <c r="M63" s="457"/>
      <c r="N63" s="457"/>
      <c r="O63" s="457"/>
      <c r="P63" s="458"/>
      <c r="Q63" s="459"/>
      <c r="R63" s="460"/>
      <c r="S63" s="460"/>
      <c r="T63" s="460"/>
      <c r="U63" s="461"/>
      <c r="V63" s="262"/>
      <c r="W63" s="496"/>
      <c r="X63" s="496"/>
      <c r="Y63" s="496"/>
      <c r="Z63" s="465"/>
      <c r="AA63" s="465"/>
      <c r="AB63" s="465"/>
      <c r="AC63" s="322" t="str">
        <f>IFERROR(VLOOKUP(Z63,【参考】数式用!$A$4:$B$54,2,FALSE),"")</f>
        <v/>
      </c>
      <c r="AD63" s="213"/>
      <c r="AE63" s="212" t="str">
        <f>IF(B63="","",IF(AO63="総合事業","数式を削除して手入力",IFERROR(INDEX(【参考】数式用!$AT$3:$AV$452,MATCH(Q63&amp;V63,【参考】数式用!$AS$3:$AS$452,0),MATCH(VLOOKUP(Z63,【参考】数式用!$AW$2:$AX$53,2,FALSE),【参考】数式用!$AT$2:$AV$2,0)),10)))</f>
        <v/>
      </c>
      <c r="AN63" s="395" t="str">
        <f>IF($L$18="", "", VLOOKUP(Z63,【参考】数式用!$A$4:$M$54,13,FALSE))</f>
        <v/>
      </c>
      <c r="AO63" s="46" t="e">
        <f>VLOOKUP(Z63,【参考】数式用!$A$2:$N$54,14,FALSE)</f>
        <v>#N/A</v>
      </c>
    </row>
    <row r="64" spans="1:41" ht="50" customHeight="1">
      <c r="A64" s="96">
        <f t="shared" si="0"/>
        <v>7</v>
      </c>
      <c r="B64" s="557"/>
      <c r="C64" s="558"/>
      <c r="D64" s="558"/>
      <c r="E64" s="558"/>
      <c r="F64" s="558"/>
      <c r="G64" s="558"/>
      <c r="H64" s="558"/>
      <c r="I64" s="558"/>
      <c r="J64" s="558"/>
      <c r="K64" s="559"/>
      <c r="L64" s="456"/>
      <c r="M64" s="457"/>
      <c r="N64" s="457"/>
      <c r="O64" s="457"/>
      <c r="P64" s="458"/>
      <c r="Q64" s="459"/>
      <c r="R64" s="460"/>
      <c r="S64" s="460"/>
      <c r="T64" s="460"/>
      <c r="U64" s="461"/>
      <c r="V64" s="262"/>
      <c r="W64" s="496"/>
      <c r="X64" s="496"/>
      <c r="Y64" s="496"/>
      <c r="Z64" s="465"/>
      <c r="AA64" s="465"/>
      <c r="AB64" s="465"/>
      <c r="AC64" s="322" t="str">
        <f>IFERROR(VLOOKUP(Z64,【参考】数式用!$A$4:$B$54,2,FALSE),"")</f>
        <v/>
      </c>
      <c r="AD64" s="213"/>
      <c r="AE64" s="212" t="str">
        <f>IF(B64="","",IF(AO64="総合事業","数式を削除して手入力",IFERROR(INDEX(【参考】数式用!$AT$3:$AV$452,MATCH(Q64&amp;V64,【参考】数式用!$AS$3:$AS$452,0),MATCH(VLOOKUP(Z64,【参考】数式用!$AW$2:$AX$53,2,FALSE),【参考】数式用!$AT$2:$AV$2,0)),10)))</f>
        <v/>
      </c>
      <c r="AN64" s="395" t="str">
        <f>IF($L$18="", "", VLOOKUP(Z64,【参考】数式用!$A$4:$M$54,13,FALSE))</f>
        <v/>
      </c>
      <c r="AO64" s="46" t="e">
        <f>VLOOKUP(Z64,【参考】数式用!$A$2:$N$54,14,FALSE)</f>
        <v>#N/A</v>
      </c>
    </row>
    <row r="65" spans="1:41" ht="50" customHeight="1">
      <c r="A65" s="96">
        <f t="shared" si="0"/>
        <v>8</v>
      </c>
      <c r="B65" s="557"/>
      <c r="C65" s="558"/>
      <c r="D65" s="558"/>
      <c r="E65" s="558"/>
      <c r="F65" s="558"/>
      <c r="G65" s="558"/>
      <c r="H65" s="558"/>
      <c r="I65" s="558"/>
      <c r="J65" s="558"/>
      <c r="K65" s="559"/>
      <c r="L65" s="456"/>
      <c r="M65" s="457"/>
      <c r="N65" s="457"/>
      <c r="O65" s="457"/>
      <c r="P65" s="458"/>
      <c r="Q65" s="459"/>
      <c r="R65" s="460"/>
      <c r="S65" s="460"/>
      <c r="T65" s="460"/>
      <c r="U65" s="461"/>
      <c r="V65" s="262"/>
      <c r="W65" s="496"/>
      <c r="X65" s="496"/>
      <c r="Y65" s="496"/>
      <c r="Z65" s="465"/>
      <c r="AA65" s="465"/>
      <c r="AB65" s="465"/>
      <c r="AC65" s="322" t="str">
        <f>IFERROR(VLOOKUP(Z65,【参考】数式用!$A$4:$B$54,2,FALSE),"")</f>
        <v/>
      </c>
      <c r="AD65" s="213"/>
      <c r="AE65" s="212" t="str">
        <f>IF(B65="","",IF(AO65="総合事業","数式を削除して手入力",IFERROR(INDEX(【参考】数式用!$AT$3:$AV$452,MATCH(Q65&amp;V65,【参考】数式用!$AS$3:$AS$452,0),MATCH(VLOOKUP(Z65,【参考】数式用!$AW$2:$AX$53,2,FALSE),【参考】数式用!$AT$2:$AV$2,0)),10)))</f>
        <v/>
      </c>
      <c r="AN65" s="395" t="str">
        <f>IF($L$18="", "", VLOOKUP(Z65,【参考】数式用!$A$4:$M$54,13,FALSE))</f>
        <v/>
      </c>
      <c r="AO65" s="46" t="e">
        <f>VLOOKUP(Z65,【参考】数式用!$A$2:$N$54,14,FALSE)</f>
        <v>#N/A</v>
      </c>
    </row>
    <row r="66" spans="1:41" ht="50" customHeight="1">
      <c r="A66" s="96">
        <f t="shared" si="0"/>
        <v>9</v>
      </c>
      <c r="B66" s="557"/>
      <c r="C66" s="558"/>
      <c r="D66" s="558"/>
      <c r="E66" s="558"/>
      <c r="F66" s="558"/>
      <c r="G66" s="558"/>
      <c r="H66" s="558"/>
      <c r="I66" s="558"/>
      <c r="J66" s="558"/>
      <c r="K66" s="559"/>
      <c r="L66" s="456"/>
      <c r="M66" s="457"/>
      <c r="N66" s="457"/>
      <c r="O66" s="457"/>
      <c r="P66" s="458"/>
      <c r="Q66" s="459"/>
      <c r="R66" s="460"/>
      <c r="S66" s="460"/>
      <c r="T66" s="460"/>
      <c r="U66" s="461"/>
      <c r="V66" s="262"/>
      <c r="W66" s="496"/>
      <c r="X66" s="496"/>
      <c r="Y66" s="496"/>
      <c r="Z66" s="465"/>
      <c r="AA66" s="465"/>
      <c r="AB66" s="465"/>
      <c r="AC66" s="322" t="str">
        <f>IFERROR(VLOOKUP(Z66,【参考】数式用!$A$4:$B$54,2,FALSE),"")</f>
        <v/>
      </c>
      <c r="AD66" s="213"/>
      <c r="AE66" s="212" t="str">
        <f>IF(B66="","",IF(AO66="総合事業","数式を削除して手入力",IFERROR(INDEX(【参考】数式用!$AT$3:$AV$452,MATCH(Q66&amp;V66,【参考】数式用!$AS$3:$AS$452,0),MATCH(VLOOKUP(Z66,【参考】数式用!$AW$2:$AX$53,2,FALSE),【参考】数式用!$AT$2:$AV$2,0)),10)))</f>
        <v/>
      </c>
      <c r="AN66" s="395" t="str">
        <f>IF($L$18="", "", VLOOKUP(Z66,【参考】数式用!$A$4:$M$54,13,FALSE))</f>
        <v/>
      </c>
      <c r="AO66" s="46" t="e">
        <f>VLOOKUP(Z66,【参考】数式用!$A$2:$N$54,14,FALSE)</f>
        <v>#N/A</v>
      </c>
    </row>
    <row r="67" spans="1:41" ht="50" customHeight="1">
      <c r="A67" s="96">
        <f t="shared" si="0"/>
        <v>10</v>
      </c>
      <c r="B67" s="557"/>
      <c r="C67" s="558"/>
      <c r="D67" s="558"/>
      <c r="E67" s="558"/>
      <c r="F67" s="558"/>
      <c r="G67" s="558"/>
      <c r="H67" s="558"/>
      <c r="I67" s="558"/>
      <c r="J67" s="558"/>
      <c r="K67" s="559"/>
      <c r="L67" s="456"/>
      <c r="M67" s="457"/>
      <c r="N67" s="457"/>
      <c r="O67" s="457"/>
      <c r="P67" s="458"/>
      <c r="Q67" s="459"/>
      <c r="R67" s="460"/>
      <c r="S67" s="460"/>
      <c r="T67" s="460"/>
      <c r="U67" s="461"/>
      <c r="V67" s="262"/>
      <c r="W67" s="496"/>
      <c r="X67" s="496"/>
      <c r="Y67" s="496"/>
      <c r="Z67" s="465"/>
      <c r="AA67" s="465"/>
      <c r="AB67" s="465"/>
      <c r="AC67" s="322" t="str">
        <f>IFERROR(VLOOKUP(Z67,【参考】数式用!$A$4:$B$54,2,FALSE),"")</f>
        <v/>
      </c>
      <c r="AD67" s="213"/>
      <c r="AE67" s="212" t="str">
        <f>IF(B67="","",IF(AO67="総合事業","数式を削除して手入力",IFERROR(INDEX(【参考】数式用!$AT$3:$AV$452,MATCH(Q67&amp;V67,【参考】数式用!$AS$3:$AS$452,0),MATCH(VLOOKUP(Z67,【参考】数式用!$AW$2:$AX$53,2,FALSE),【参考】数式用!$AT$2:$AV$2,0)),10)))</f>
        <v/>
      </c>
      <c r="AN67" s="395" t="str">
        <f>IF($L$18="", "", VLOOKUP(Z67,【参考】数式用!$A$4:$M$54,13,FALSE))</f>
        <v/>
      </c>
      <c r="AO67" s="46" t="e">
        <f>VLOOKUP(Z67,【参考】数式用!$A$2:$N$54,14,FALSE)</f>
        <v>#N/A</v>
      </c>
    </row>
    <row r="68" spans="1:41" ht="50" customHeight="1">
      <c r="A68" s="96">
        <f t="shared" si="0"/>
        <v>11</v>
      </c>
      <c r="B68" s="557"/>
      <c r="C68" s="558"/>
      <c r="D68" s="558"/>
      <c r="E68" s="558"/>
      <c r="F68" s="558"/>
      <c r="G68" s="558"/>
      <c r="H68" s="558"/>
      <c r="I68" s="558"/>
      <c r="J68" s="558"/>
      <c r="K68" s="559"/>
      <c r="L68" s="456"/>
      <c r="M68" s="457"/>
      <c r="N68" s="457"/>
      <c r="O68" s="457"/>
      <c r="P68" s="458"/>
      <c r="Q68" s="459"/>
      <c r="R68" s="460"/>
      <c r="S68" s="460"/>
      <c r="T68" s="460"/>
      <c r="U68" s="461"/>
      <c r="V68" s="262"/>
      <c r="W68" s="496"/>
      <c r="X68" s="496"/>
      <c r="Y68" s="496"/>
      <c r="Z68" s="465"/>
      <c r="AA68" s="465"/>
      <c r="AB68" s="465"/>
      <c r="AC68" s="322" t="str">
        <f>IFERROR(VLOOKUP(Z68,【参考】数式用!$A$4:$B$54,2,FALSE),"")</f>
        <v/>
      </c>
      <c r="AD68" s="213"/>
      <c r="AE68" s="212" t="str">
        <f>IF(B68="","",IF(AO68="総合事業","数式を削除して手入力",IFERROR(INDEX(【参考】数式用!$AT$3:$AV$452,MATCH(Q68&amp;V68,【参考】数式用!$AS$3:$AS$452,0),MATCH(VLOOKUP(Z68,【参考】数式用!$AW$2:$AX$53,2,FALSE),【参考】数式用!$AT$2:$AV$2,0)),10)))</f>
        <v/>
      </c>
      <c r="AN68" s="395" t="str">
        <f>IF($L$18="", "", VLOOKUP(Z68,【参考】数式用!$A$4:$M$54,13,FALSE))</f>
        <v/>
      </c>
      <c r="AO68" s="46" t="e">
        <f>VLOOKUP(Z68,【参考】数式用!$A$2:$N$54,14,FALSE)</f>
        <v>#N/A</v>
      </c>
    </row>
    <row r="69" spans="1:41" ht="50" customHeight="1">
      <c r="A69" s="96">
        <f t="shared" si="0"/>
        <v>12</v>
      </c>
      <c r="B69" s="557"/>
      <c r="C69" s="558"/>
      <c r="D69" s="558"/>
      <c r="E69" s="558"/>
      <c r="F69" s="558"/>
      <c r="G69" s="558"/>
      <c r="H69" s="558"/>
      <c r="I69" s="558"/>
      <c r="J69" s="558"/>
      <c r="K69" s="559"/>
      <c r="L69" s="456"/>
      <c r="M69" s="457"/>
      <c r="N69" s="457"/>
      <c r="O69" s="457"/>
      <c r="P69" s="458"/>
      <c r="Q69" s="459"/>
      <c r="R69" s="460"/>
      <c r="S69" s="460"/>
      <c r="T69" s="460"/>
      <c r="U69" s="461"/>
      <c r="V69" s="262"/>
      <c r="W69" s="496"/>
      <c r="X69" s="496"/>
      <c r="Y69" s="496"/>
      <c r="Z69" s="465"/>
      <c r="AA69" s="465"/>
      <c r="AB69" s="465"/>
      <c r="AC69" s="322" t="str">
        <f>IFERROR(VLOOKUP(Z69,【参考】数式用!$A$4:$B$54,2,FALSE),"")</f>
        <v/>
      </c>
      <c r="AD69" s="213"/>
      <c r="AE69" s="212" t="str">
        <f>IF(B69="","",IF(AO69="総合事業","数式を削除して手入力",IFERROR(INDEX(【参考】数式用!$AT$3:$AV$452,MATCH(Q69&amp;V69,【参考】数式用!$AS$3:$AS$452,0),MATCH(VLOOKUP(Z69,【参考】数式用!$AW$2:$AX$53,2,FALSE),【参考】数式用!$AT$2:$AV$2,0)),10)))</f>
        <v/>
      </c>
      <c r="AN69" s="395" t="str">
        <f>IF($L$18="", "", VLOOKUP(Z69,【参考】数式用!$A$4:$M$54,13,FALSE))</f>
        <v/>
      </c>
      <c r="AO69" s="46" t="e">
        <f>VLOOKUP(Z69,【参考】数式用!$A$2:$N$54,14,FALSE)</f>
        <v>#N/A</v>
      </c>
    </row>
    <row r="70" spans="1:41" ht="50" customHeight="1">
      <c r="A70" s="96">
        <f t="shared" si="0"/>
        <v>13</v>
      </c>
      <c r="B70" s="557"/>
      <c r="C70" s="558"/>
      <c r="D70" s="558"/>
      <c r="E70" s="558"/>
      <c r="F70" s="558"/>
      <c r="G70" s="558"/>
      <c r="H70" s="558"/>
      <c r="I70" s="558"/>
      <c r="J70" s="558"/>
      <c r="K70" s="559"/>
      <c r="L70" s="456"/>
      <c r="M70" s="457"/>
      <c r="N70" s="457"/>
      <c r="O70" s="457"/>
      <c r="P70" s="458"/>
      <c r="Q70" s="459"/>
      <c r="R70" s="460"/>
      <c r="S70" s="460"/>
      <c r="T70" s="460"/>
      <c r="U70" s="461"/>
      <c r="V70" s="262"/>
      <c r="W70" s="496"/>
      <c r="X70" s="496"/>
      <c r="Y70" s="496"/>
      <c r="Z70" s="465"/>
      <c r="AA70" s="465"/>
      <c r="AB70" s="465"/>
      <c r="AC70" s="322" t="str">
        <f>IFERROR(VLOOKUP(Z70,【参考】数式用!$A$4:$B$54,2,FALSE),"")</f>
        <v/>
      </c>
      <c r="AD70" s="213"/>
      <c r="AE70" s="212" t="str">
        <f>IF(B70="","",IF(AO70="総合事業","数式を削除して手入力",IFERROR(INDEX(【参考】数式用!$AT$3:$AV$452,MATCH(Q70&amp;V70,【参考】数式用!$AS$3:$AS$452,0),MATCH(VLOOKUP(Z70,【参考】数式用!$AW$2:$AX$53,2,FALSE),【参考】数式用!$AT$2:$AV$2,0)),10)))</f>
        <v/>
      </c>
      <c r="AN70" s="395" t="str">
        <f>IF($L$18="", "", VLOOKUP(Z70,【参考】数式用!$A$4:$M$54,13,FALSE))</f>
        <v/>
      </c>
      <c r="AO70" s="46" t="e">
        <f>VLOOKUP(Z70,【参考】数式用!$A$2:$N$54,14,FALSE)</f>
        <v>#N/A</v>
      </c>
    </row>
    <row r="71" spans="1:41" ht="50" customHeight="1">
      <c r="A71" s="96">
        <f t="shared" si="0"/>
        <v>14</v>
      </c>
      <c r="B71" s="557"/>
      <c r="C71" s="558"/>
      <c r="D71" s="558"/>
      <c r="E71" s="558"/>
      <c r="F71" s="558"/>
      <c r="G71" s="558"/>
      <c r="H71" s="558"/>
      <c r="I71" s="558"/>
      <c r="J71" s="558"/>
      <c r="K71" s="559"/>
      <c r="L71" s="456"/>
      <c r="M71" s="457"/>
      <c r="N71" s="457"/>
      <c r="O71" s="457"/>
      <c r="P71" s="458"/>
      <c r="Q71" s="459"/>
      <c r="R71" s="460"/>
      <c r="S71" s="460"/>
      <c r="T71" s="460"/>
      <c r="U71" s="461"/>
      <c r="V71" s="262"/>
      <c r="W71" s="496"/>
      <c r="X71" s="496"/>
      <c r="Y71" s="496"/>
      <c r="Z71" s="465"/>
      <c r="AA71" s="465"/>
      <c r="AB71" s="465"/>
      <c r="AC71" s="322" t="str">
        <f>IFERROR(VLOOKUP(Z71,【参考】数式用!$A$4:$B$54,2,FALSE),"")</f>
        <v/>
      </c>
      <c r="AD71" s="213"/>
      <c r="AE71" s="212" t="str">
        <f>IF(B71="","",IF(AO71="総合事業","数式を削除して手入力",IFERROR(INDEX(【参考】数式用!$AT$3:$AV$452,MATCH(Q71&amp;V71,【参考】数式用!$AS$3:$AS$452,0),MATCH(VLOOKUP(Z71,【参考】数式用!$AW$2:$AX$53,2,FALSE),【参考】数式用!$AT$2:$AV$2,0)),10)))</f>
        <v/>
      </c>
      <c r="AN71" s="395" t="str">
        <f>IF($L$18="", "", VLOOKUP(Z71,【参考】数式用!$A$4:$M$54,13,FALSE))</f>
        <v/>
      </c>
      <c r="AO71" s="46" t="e">
        <f>VLOOKUP(Z71,【参考】数式用!$A$2:$N$54,14,FALSE)</f>
        <v>#N/A</v>
      </c>
    </row>
    <row r="72" spans="1:41" ht="50" customHeight="1">
      <c r="A72" s="96">
        <f t="shared" si="0"/>
        <v>15</v>
      </c>
      <c r="B72" s="557"/>
      <c r="C72" s="558"/>
      <c r="D72" s="558"/>
      <c r="E72" s="558"/>
      <c r="F72" s="558"/>
      <c r="G72" s="558"/>
      <c r="H72" s="558"/>
      <c r="I72" s="558"/>
      <c r="J72" s="558"/>
      <c r="K72" s="559"/>
      <c r="L72" s="456"/>
      <c r="M72" s="457"/>
      <c r="N72" s="457"/>
      <c r="O72" s="457"/>
      <c r="P72" s="458"/>
      <c r="Q72" s="459"/>
      <c r="R72" s="460"/>
      <c r="S72" s="460"/>
      <c r="T72" s="460"/>
      <c r="U72" s="461"/>
      <c r="V72" s="262"/>
      <c r="W72" s="496"/>
      <c r="X72" s="496"/>
      <c r="Y72" s="496"/>
      <c r="Z72" s="465"/>
      <c r="AA72" s="465"/>
      <c r="AB72" s="465"/>
      <c r="AC72" s="322" t="str">
        <f>IFERROR(VLOOKUP(Z72,【参考】数式用!$A$4:$B$54,2,FALSE),"")</f>
        <v/>
      </c>
      <c r="AD72" s="213"/>
      <c r="AE72" s="212" t="str">
        <f>IF(B72="","",IF(AO72="総合事業","数式を削除して手入力",IFERROR(INDEX(【参考】数式用!$AT$3:$AV$452,MATCH(Q72&amp;V72,【参考】数式用!$AS$3:$AS$452,0),MATCH(VLOOKUP(Z72,【参考】数式用!$AW$2:$AX$53,2,FALSE),【参考】数式用!$AT$2:$AV$2,0)),10)))</f>
        <v/>
      </c>
      <c r="AN72" s="395" t="str">
        <f>IF($L$18="", "", VLOOKUP(Z72,【参考】数式用!$A$4:$M$54,13,FALSE))</f>
        <v/>
      </c>
      <c r="AO72" s="46" t="e">
        <f>VLOOKUP(Z72,【参考】数式用!$A$2:$N$54,14,FALSE)</f>
        <v>#N/A</v>
      </c>
    </row>
    <row r="73" spans="1:41" ht="50" customHeight="1">
      <c r="A73" s="96">
        <f t="shared" si="0"/>
        <v>16</v>
      </c>
      <c r="B73" s="557"/>
      <c r="C73" s="558"/>
      <c r="D73" s="558"/>
      <c r="E73" s="558"/>
      <c r="F73" s="558"/>
      <c r="G73" s="558"/>
      <c r="H73" s="558"/>
      <c r="I73" s="558"/>
      <c r="J73" s="558"/>
      <c r="K73" s="559"/>
      <c r="L73" s="456"/>
      <c r="M73" s="457"/>
      <c r="N73" s="457"/>
      <c r="O73" s="457"/>
      <c r="P73" s="458"/>
      <c r="Q73" s="459"/>
      <c r="R73" s="460"/>
      <c r="S73" s="460"/>
      <c r="T73" s="460"/>
      <c r="U73" s="461"/>
      <c r="V73" s="262"/>
      <c r="W73" s="496"/>
      <c r="X73" s="496"/>
      <c r="Y73" s="496"/>
      <c r="Z73" s="465"/>
      <c r="AA73" s="465"/>
      <c r="AB73" s="465"/>
      <c r="AC73" s="322" t="str">
        <f>IFERROR(VLOOKUP(Z73,【参考】数式用!$A$4:$B$54,2,FALSE),"")</f>
        <v/>
      </c>
      <c r="AD73" s="213"/>
      <c r="AE73" s="212" t="str">
        <f>IF(B73="","",IF(AO73="総合事業","数式を削除して手入力",IFERROR(INDEX(【参考】数式用!$AT$3:$AV$452,MATCH(Q73&amp;V73,【参考】数式用!$AS$3:$AS$452,0),MATCH(VLOOKUP(Z73,【参考】数式用!$AW$2:$AX$53,2,FALSE),【参考】数式用!$AT$2:$AV$2,0)),10)))</f>
        <v/>
      </c>
      <c r="AN73" s="395" t="str">
        <f>IF($L$18="", "", VLOOKUP(Z73,【参考】数式用!$A$4:$M$54,13,FALSE))</f>
        <v/>
      </c>
      <c r="AO73" s="46" t="e">
        <f>VLOOKUP(Z73,【参考】数式用!$A$2:$N$54,14,FALSE)</f>
        <v>#N/A</v>
      </c>
    </row>
    <row r="74" spans="1:41" ht="50" customHeight="1">
      <c r="A74" s="96">
        <f t="shared" si="0"/>
        <v>17</v>
      </c>
      <c r="B74" s="557"/>
      <c r="C74" s="558"/>
      <c r="D74" s="558"/>
      <c r="E74" s="558"/>
      <c r="F74" s="558"/>
      <c r="G74" s="558"/>
      <c r="H74" s="558"/>
      <c r="I74" s="558"/>
      <c r="J74" s="558"/>
      <c r="K74" s="559"/>
      <c r="L74" s="456"/>
      <c r="M74" s="457"/>
      <c r="N74" s="457"/>
      <c r="O74" s="457"/>
      <c r="P74" s="458"/>
      <c r="Q74" s="459"/>
      <c r="R74" s="460"/>
      <c r="S74" s="460"/>
      <c r="T74" s="460"/>
      <c r="U74" s="461"/>
      <c r="V74" s="262"/>
      <c r="W74" s="496"/>
      <c r="X74" s="496"/>
      <c r="Y74" s="496"/>
      <c r="Z74" s="462"/>
      <c r="AA74" s="463"/>
      <c r="AB74" s="464"/>
      <c r="AC74" s="322" t="str">
        <f>IFERROR(VLOOKUP(Z74,【参考】数式用!$A$4:$B$54,2,FALSE),"")</f>
        <v/>
      </c>
      <c r="AD74" s="213"/>
      <c r="AE74" s="212" t="str">
        <f>IF(B74="","",IF(AO74="総合事業","数式を削除して手入力",IFERROR(INDEX(【参考】数式用!$AT$3:$AV$452,MATCH(Q74&amp;V74,【参考】数式用!$AS$3:$AS$452,0),MATCH(VLOOKUP(Z74,【参考】数式用!$AW$2:$AX$53,2,FALSE),【参考】数式用!$AT$2:$AV$2,0)),10)))</f>
        <v/>
      </c>
      <c r="AN74" s="395" t="str">
        <f>IF($L$18="", "", VLOOKUP(Z74,【参考】数式用!$A$4:$M$54,13,FALSE))</f>
        <v/>
      </c>
      <c r="AO74" s="46" t="e">
        <f>VLOOKUP(Z74,【参考】数式用!$A$2:$N$54,14,FALSE)</f>
        <v>#N/A</v>
      </c>
    </row>
    <row r="75" spans="1:41" ht="50" customHeight="1">
      <c r="A75" s="96">
        <f t="shared" si="0"/>
        <v>18</v>
      </c>
      <c r="B75" s="557"/>
      <c r="C75" s="558"/>
      <c r="D75" s="558"/>
      <c r="E75" s="558"/>
      <c r="F75" s="558"/>
      <c r="G75" s="558"/>
      <c r="H75" s="558"/>
      <c r="I75" s="558"/>
      <c r="J75" s="558"/>
      <c r="K75" s="559"/>
      <c r="L75" s="456"/>
      <c r="M75" s="457"/>
      <c r="N75" s="457"/>
      <c r="O75" s="457"/>
      <c r="P75" s="458"/>
      <c r="Q75" s="459"/>
      <c r="R75" s="460"/>
      <c r="S75" s="460"/>
      <c r="T75" s="460"/>
      <c r="U75" s="461"/>
      <c r="V75" s="262"/>
      <c r="W75" s="496"/>
      <c r="X75" s="496"/>
      <c r="Y75" s="496"/>
      <c r="Z75" s="465"/>
      <c r="AA75" s="465"/>
      <c r="AB75" s="465"/>
      <c r="AC75" s="322" t="str">
        <f>IFERROR(VLOOKUP(Z75,【参考】数式用!$A$4:$B$54,2,FALSE),"")</f>
        <v/>
      </c>
      <c r="AD75" s="213"/>
      <c r="AE75" s="212" t="str">
        <f>IF(B75="","",IF(AO75="総合事業","数式を削除して手入力",IFERROR(INDEX(【参考】数式用!$AT$3:$AV$452,MATCH(Q75&amp;V75,【参考】数式用!$AS$3:$AS$452,0),MATCH(VLOOKUP(Z75,【参考】数式用!$AW$2:$AX$53,2,FALSE),【参考】数式用!$AT$2:$AV$2,0)),10)))</f>
        <v/>
      </c>
      <c r="AN75" s="395" t="str">
        <f>IF($L$18="", "", VLOOKUP(Z75,【参考】数式用!$A$4:$M$54,13,FALSE))</f>
        <v/>
      </c>
      <c r="AO75" s="46" t="e">
        <f>VLOOKUP(Z75,【参考】数式用!$A$2:$N$54,14,FALSE)</f>
        <v>#N/A</v>
      </c>
    </row>
    <row r="76" spans="1:41" ht="50" customHeight="1">
      <c r="A76" s="96">
        <f t="shared" si="0"/>
        <v>19</v>
      </c>
      <c r="B76" s="557"/>
      <c r="C76" s="558"/>
      <c r="D76" s="558"/>
      <c r="E76" s="558"/>
      <c r="F76" s="558"/>
      <c r="G76" s="558"/>
      <c r="H76" s="558"/>
      <c r="I76" s="558"/>
      <c r="J76" s="558"/>
      <c r="K76" s="559"/>
      <c r="L76" s="456"/>
      <c r="M76" s="457"/>
      <c r="N76" s="457"/>
      <c r="O76" s="457"/>
      <c r="P76" s="458"/>
      <c r="Q76" s="459"/>
      <c r="R76" s="460"/>
      <c r="S76" s="460"/>
      <c r="T76" s="460"/>
      <c r="U76" s="461"/>
      <c r="V76" s="262"/>
      <c r="W76" s="496"/>
      <c r="X76" s="496"/>
      <c r="Y76" s="496"/>
      <c r="Z76" s="496"/>
      <c r="AA76" s="496"/>
      <c r="AB76" s="496"/>
      <c r="AC76" s="424" t="str">
        <f>IFERROR(VLOOKUP(Z76,【参考】数式用!$A$4:$B$54,2,FALSE),"")</f>
        <v/>
      </c>
      <c r="AD76" s="213"/>
      <c r="AE76" s="212" t="str">
        <f>IF(B76="","",IF(AO76="総合事業","数式を削除して手入力",IFERROR(INDEX(【参考】数式用!$AT$3:$AV$452,MATCH(Q76&amp;V76,【参考】数式用!$AS$3:$AS$452,0),MATCH(VLOOKUP(Z76,【参考】数式用!$AW$2:$AX$53,2,FALSE),【参考】数式用!$AT$2:$AV$2,0)),10)))</f>
        <v/>
      </c>
      <c r="AN76" s="395" t="str">
        <f>IF($L$18="", "", VLOOKUP(Z76,【参考】数式用!$A$4:$M$54,13,FALSE))</f>
        <v/>
      </c>
      <c r="AO76" s="46" t="e">
        <f>VLOOKUP(Z76,【参考】数式用!$A$2:$N$54,14,FALSE)</f>
        <v>#N/A</v>
      </c>
    </row>
    <row r="77" spans="1:41" ht="50" customHeight="1">
      <c r="A77" s="96">
        <f t="shared" si="0"/>
        <v>20</v>
      </c>
      <c r="B77" s="557"/>
      <c r="C77" s="558"/>
      <c r="D77" s="558"/>
      <c r="E77" s="558"/>
      <c r="F77" s="558"/>
      <c r="G77" s="558"/>
      <c r="H77" s="558"/>
      <c r="I77" s="558"/>
      <c r="J77" s="558"/>
      <c r="K77" s="559"/>
      <c r="L77" s="456"/>
      <c r="M77" s="457"/>
      <c r="N77" s="457"/>
      <c r="O77" s="457"/>
      <c r="P77" s="458"/>
      <c r="Q77" s="459"/>
      <c r="R77" s="460"/>
      <c r="S77" s="460"/>
      <c r="T77" s="460"/>
      <c r="U77" s="461"/>
      <c r="V77" s="262"/>
      <c r="W77" s="496"/>
      <c r="X77" s="496"/>
      <c r="Y77" s="496"/>
      <c r="Z77" s="465"/>
      <c r="AA77" s="465"/>
      <c r="AB77" s="465"/>
      <c r="AC77" s="322" t="str">
        <f>IFERROR(VLOOKUP(Z77,【参考】数式用!$A$4:$B$54,2,FALSE),"")</f>
        <v/>
      </c>
      <c r="AD77" s="213"/>
      <c r="AE77" s="212" t="str">
        <f>IF(B77="","",IF(AO77="総合事業","数式を削除して手入力",IFERROR(INDEX(【参考】数式用!$AT$3:$AV$452,MATCH(Q77&amp;V77,【参考】数式用!$AS$3:$AS$452,0),MATCH(VLOOKUP(Z77,【参考】数式用!$AW$2:$AX$53,2,FALSE),【参考】数式用!$AT$2:$AV$2,0)),10)))</f>
        <v/>
      </c>
      <c r="AN77" s="395" t="str">
        <f>IF($L$18="", "", VLOOKUP(Z77,【参考】数式用!$A$4:$M$54,13,FALSE))</f>
        <v/>
      </c>
      <c r="AO77" s="46" t="e">
        <f>VLOOKUP(Z77,【参考】数式用!$A$2:$N$54,14,FALSE)</f>
        <v>#N/A</v>
      </c>
    </row>
    <row r="78" spans="1:41" ht="50" customHeight="1">
      <c r="A78" s="96">
        <f t="shared" si="0"/>
        <v>21</v>
      </c>
      <c r="B78" s="557"/>
      <c r="C78" s="558"/>
      <c r="D78" s="558"/>
      <c r="E78" s="558"/>
      <c r="F78" s="558"/>
      <c r="G78" s="558"/>
      <c r="H78" s="558"/>
      <c r="I78" s="558"/>
      <c r="J78" s="558"/>
      <c r="K78" s="559"/>
      <c r="L78" s="456"/>
      <c r="M78" s="457"/>
      <c r="N78" s="457"/>
      <c r="O78" s="457"/>
      <c r="P78" s="458"/>
      <c r="Q78" s="459"/>
      <c r="R78" s="460"/>
      <c r="S78" s="460"/>
      <c r="T78" s="460"/>
      <c r="U78" s="461"/>
      <c r="V78" s="262"/>
      <c r="W78" s="496"/>
      <c r="X78" s="496"/>
      <c r="Y78" s="496"/>
      <c r="Z78" s="465"/>
      <c r="AA78" s="465"/>
      <c r="AB78" s="465"/>
      <c r="AC78" s="322" t="str">
        <f>IFERROR(VLOOKUP(Z78,【参考】数式用!$A$4:$B$54,2,FALSE),"")</f>
        <v/>
      </c>
      <c r="AD78" s="213"/>
      <c r="AE78" s="212" t="str">
        <f>IF(B78="","",IF(AO78="総合事業","数式を削除して手入力",IFERROR(INDEX(【参考】数式用!$AT$3:$AV$452,MATCH(Q78&amp;V78,【参考】数式用!$AS$3:$AS$452,0),MATCH(VLOOKUP(Z78,【参考】数式用!$AW$2:$AX$53,2,FALSE),【参考】数式用!$AT$2:$AV$2,0)),10)))</f>
        <v/>
      </c>
      <c r="AN78" s="395" t="str">
        <f>IF($L$18="", "", VLOOKUP(Z78,【参考】数式用!$A$4:$M$54,13,FALSE))</f>
        <v/>
      </c>
      <c r="AO78" s="46" t="e">
        <f>VLOOKUP(Z78,【参考】数式用!$A$2:$N$54,14,FALSE)</f>
        <v>#N/A</v>
      </c>
    </row>
    <row r="79" spans="1:41" ht="50" customHeight="1">
      <c r="A79" s="96">
        <f t="shared" si="0"/>
        <v>22</v>
      </c>
      <c r="B79" s="557"/>
      <c r="C79" s="558"/>
      <c r="D79" s="558"/>
      <c r="E79" s="558"/>
      <c r="F79" s="558"/>
      <c r="G79" s="558"/>
      <c r="H79" s="558"/>
      <c r="I79" s="558"/>
      <c r="J79" s="558"/>
      <c r="K79" s="559"/>
      <c r="L79" s="456"/>
      <c r="M79" s="457"/>
      <c r="N79" s="457"/>
      <c r="O79" s="457"/>
      <c r="P79" s="458"/>
      <c r="Q79" s="459"/>
      <c r="R79" s="460"/>
      <c r="S79" s="460"/>
      <c r="T79" s="460"/>
      <c r="U79" s="461"/>
      <c r="V79" s="262"/>
      <c r="W79" s="496"/>
      <c r="X79" s="496"/>
      <c r="Y79" s="496"/>
      <c r="Z79" s="465"/>
      <c r="AA79" s="465"/>
      <c r="AB79" s="465"/>
      <c r="AC79" s="322" t="str">
        <f>IFERROR(VLOOKUP(Z79,【参考】数式用!$A$4:$B$54,2,FALSE),"")</f>
        <v/>
      </c>
      <c r="AD79" s="213"/>
      <c r="AE79" s="212" t="str">
        <f>IF(B79="","",IF(AO79="総合事業","数式を削除して手入力",IFERROR(INDEX(【参考】数式用!$AT$3:$AV$452,MATCH(Q79&amp;V79,【参考】数式用!$AS$3:$AS$452,0),MATCH(VLOOKUP(Z79,【参考】数式用!$AW$2:$AX$53,2,FALSE),【参考】数式用!$AT$2:$AV$2,0)),10)))</f>
        <v/>
      </c>
      <c r="AN79" s="395" t="str">
        <f>IF($L$18="", "", VLOOKUP(Z79,【参考】数式用!$A$4:$M$54,13,FALSE))</f>
        <v/>
      </c>
      <c r="AO79" s="46" t="e">
        <f>VLOOKUP(Z79,【参考】数式用!$A$2:$N$54,14,FALSE)</f>
        <v>#N/A</v>
      </c>
    </row>
    <row r="80" spans="1:41" ht="50" customHeight="1">
      <c r="A80" s="96">
        <f t="shared" si="0"/>
        <v>23</v>
      </c>
      <c r="B80" s="557"/>
      <c r="C80" s="558"/>
      <c r="D80" s="558"/>
      <c r="E80" s="558"/>
      <c r="F80" s="558"/>
      <c r="G80" s="558"/>
      <c r="H80" s="558"/>
      <c r="I80" s="558"/>
      <c r="J80" s="558"/>
      <c r="K80" s="559"/>
      <c r="L80" s="456"/>
      <c r="M80" s="457"/>
      <c r="N80" s="457"/>
      <c r="O80" s="457"/>
      <c r="P80" s="458"/>
      <c r="Q80" s="459"/>
      <c r="R80" s="460"/>
      <c r="S80" s="460"/>
      <c r="T80" s="460"/>
      <c r="U80" s="461"/>
      <c r="V80" s="262"/>
      <c r="W80" s="496"/>
      <c r="X80" s="496"/>
      <c r="Y80" s="496"/>
      <c r="Z80" s="465"/>
      <c r="AA80" s="465"/>
      <c r="AB80" s="465"/>
      <c r="AC80" s="322" t="str">
        <f>IFERROR(VLOOKUP(Z80,【参考】数式用!$A$4:$B$54,2,FALSE),"")</f>
        <v/>
      </c>
      <c r="AD80" s="213"/>
      <c r="AE80" s="212" t="str">
        <f>IF(B80="","",IF(AO80="総合事業","数式を削除して手入力",IFERROR(INDEX(【参考】数式用!$AT$3:$AV$452,MATCH(Q80&amp;V80,【参考】数式用!$AS$3:$AS$452,0),MATCH(VLOOKUP(Z80,【参考】数式用!$AW$2:$AX$53,2,FALSE),【参考】数式用!$AT$2:$AV$2,0)),10)))</f>
        <v/>
      </c>
      <c r="AN80" s="395" t="str">
        <f>IF($L$18="", "", VLOOKUP(Z80,【参考】数式用!$A$4:$M$54,13,FALSE))</f>
        <v/>
      </c>
      <c r="AO80" s="46" t="e">
        <f>VLOOKUP(Z80,【参考】数式用!$A$2:$N$54,14,FALSE)</f>
        <v>#N/A</v>
      </c>
    </row>
    <row r="81" spans="1:41" ht="50" customHeight="1">
      <c r="A81" s="96">
        <f t="shared" si="0"/>
        <v>24</v>
      </c>
      <c r="B81" s="557"/>
      <c r="C81" s="558"/>
      <c r="D81" s="558"/>
      <c r="E81" s="558"/>
      <c r="F81" s="558"/>
      <c r="G81" s="558"/>
      <c r="H81" s="558"/>
      <c r="I81" s="558"/>
      <c r="J81" s="558"/>
      <c r="K81" s="559"/>
      <c r="L81" s="456"/>
      <c r="M81" s="457"/>
      <c r="N81" s="457"/>
      <c r="O81" s="457"/>
      <c r="P81" s="458"/>
      <c r="Q81" s="459"/>
      <c r="R81" s="460"/>
      <c r="S81" s="460"/>
      <c r="T81" s="460"/>
      <c r="U81" s="461"/>
      <c r="V81" s="262"/>
      <c r="W81" s="496"/>
      <c r="X81" s="496"/>
      <c r="Y81" s="496"/>
      <c r="Z81" s="465"/>
      <c r="AA81" s="465"/>
      <c r="AB81" s="465"/>
      <c r="AC81" s="322" t="str">
        <f>IFERROR(VLOOKUP(Z81,【参考】数式用!$A$4:$B$54,2,FALSE),"")</f>
        <v/>
      </c>
      <c r="AD81" s="213"/>
      <c r="AE81" s="212" t="str">
        <f>IF(B81="","",IF(AO81="総合事業","数式を削除して手入力",IFERROR(INDEX(【参考】数式用!$AT$3:$AV$452,MATCH(Q81&amp;V81,【参考】数式用!$AS$3:$AS$452,0),MATCH(VLOOKUP(Z81,【参考】数式用!$AW$2:$AX$53,2,FALSE),【参考】数式用!$AT$2:$AV$2,0)),10)))</f>
        <v/>
      </c>
      <c r="AN81" s="395" t="str">
        <f>IF($L$18="", "", VLOOKUP(Z81,【参考】数式用!$A$4:$M$54,13,FALSE))</f>
        <v/>
      </c>
      <c r="AO81" s="46" t="e">
        <f>VLOOKUP(Z81,【参考】数式用!$A$2:$N$54,14,FALSE)</f>
        <v>#N/A</v>
      </c>
    </row>
    <row r="82" spans="1:41" ht="50" customHeight="1">
      <c r="A82" s="96">
        <f t="shared" si="0"/>
        <v>25</v>
      </c>
      <c r="B82" s="557"/>
      <c r="C82" s="558"/>
      <c r="D82" s="558"/>
      <c r="E82" s="558"/>
      <c r="F82" s="558"/>
      <c r="G82" s="558"/>
      <c r="H82" s="558"/>
      <c r="I82" s="558"/>
      <c r="J82" s="558"/>
      <c r="K82" s="559"/>
      <c r="L82" s="456"/>
      <c r="M82" s="457"/>
      <c r="N82" s="457"/>
      <c r="O82" s="457"/>
      <c r="P82" s="458"/>
      <c r="Q82" s="459"/>
      <c r="R82" s="460"/>
      <c r="S82" s="460"/>
      <c r="T82" s="460"/>
      <c r="U82" s="461"/>
      <c r="V82" s="262"/>
      <c r="W82" s="496"/>
      <c r="X82" s="496"/>
      <c r="Y82" s="496"/>
      <c r="Z82" s="465"/>
      <c r="AA82" s="465"/>
      <c r="AB82" s="465"/>
      <c r="AC82" s="322" t="str">
        <f>IFERROR(VLOOKUP(Z82,【参考】数式用!$A$4:$B$54,2,FALSE),"")</f>
        <v/>
      </c>
      <c r="AD82" s="213"/>
      <c r="AE82" s="212" t="str">
        <f>IF(B82="","",IF(AO82="総合事業","数式を削除して手入力",IFERROR(INDEX(【参考】数式用!$AT$3:$AV$452,MATCH(Q82&amp;V82,【参考】数式用!$AS$3:$AS$452,0),MATCH(VLOOKUP(Z82,【参考】数式用!$AW$2:$AX$53,2,FALSE),【参考】数式用!$AT$2:$AV$2,0)),10)))</f>
        <v/>
      </c>
      <c r="AN82" s="395" t="str">
        <f>IF($L$18="", "", VLOOKUP(Z82,【参考】数式用!$A$4:$M$54,13,FALSE))</f>
        <v/>
      </c>
      <c r="AO82" s="46" t="e">
        <f>VLOOKUP(Z82,【参考】数式用!$A$2:$N$54,14,FALSE)</f>
        <v>#N/A</v>
      </c>
    </row>
    <row r="83" spans="1:41" ht="50" customHeight="1">
      <c r="A83" s="96">
        <f t="shared" si="0"/>
        <v>26</v>
      </c>
      <c r="B83" s="557"/>
      <c r="C83" s="558"/>
      <c r="D83" s="558"/>
      <c r="E83" s="558"/>
      <c r="F83" s="558"/>
      <c r="G83" s="558"/>
      <c r="H83" s="558"/>
      <c r="I83" s="558"/>
      <c r="J83" s="558"/>
      <c r="K83" s="559"/>
      <c r="L83" s="456"/>
      <c r="M83" s="457"/>
      <c r="N83" s="457"/>
      <c r="O83" s="457"/>
      <c r="P83" s="458"/>
      <c r="Q83" s="459"/>
      <c r="R83" s="460"/>
      <c r="S83" s="460"/>
      <c r="T83" s="460"/>
      <c r="U83" s="461"/>
      <c r="V83" s="262"/>
      <c r="W83" s="496"/>
      <c r="X83" s="496"/>
      <c r="Y83" s="496"/>
      <c r="Z83" s="465"/>
      <c r="AA83" s="465"/>
      <c r="AB83" s="465"/>
      <c r="AC83" s="322" t="str">
        <f>IFERROR(VLOOKUP(Z83,【参考】数式用!$A$4:$B$54,2,FALSE),"")</f>
        <v/>
      </c>
      <c r="AD83" s="213"/>
      <c r="AE83" s="212" t="str">
        <f>IF(B83="","",IF(AO83="総合事業","数式を削除して手入力",IFERROR(INDEX(【参考】数式用!$AT$3:$AV$452,MATCH(Q83&amp;V83,【参考】数式用!$AS$3:$AS$452,0),MATCH(VLOOKUP(Z83,【参考】数式用!$AW$2:$AX$53,2,FALSE),【参考】数式用!$AT$2:$AV$2,0)),10)))</f>
        <v/>
      </c>
      <c r="AN83" s="395" t="str">
        <f>IF($L$18="", "", VLOOKUP(Z83,【参考】数式用!$A$4:$M$54,13,FALSE))</f>
        <v/>
      </c>
      <c r="AO83" s="46" t="e">
        <f>VLOOKUP(Z83,【参考】数式用!$A$2:$N$54,14,FALSE)</f>
        <v>#N/A</v>
      </c>
    </row>
    <row r="84" spans="1:41" ht="50" customHeight="1">
      <c r="A84" s="96">
        <f t="shared" si="0"/>
        <v>27</v>
      </c>
      <c r="B84" s="557"/>
      <c r="C84" s="558"/>
      <c r="D84" s="558"/>
      <c r="E84" s="558"/>
      <c r="F84" s="558"/>
      <c r="G84" s="558"/>
      <c r="H84" s="558"/>
      <c r="I84" s="558"/>
      <c r="J84" s="558"/>
      <c r="K84" s="559"/>
      <c r="L84" s="456"/>
      <c r="M84" s="457"/>
      <c r="N84" s="457"/>
      <c r="O84" s="457"/>
      <c r="P84" s="458"/>
      <c r="Q84" s="459"/>
      <c r="R84" s="460"/>
      <c r="S84" s="460"/>
      <c r="T84" s="460"/>
      <c r="U84" s="461"/>
      <c r="V84" s="262"/>
      <c r="W84" s="496"/>
      <c r="X84" s="496"/>
      <c r="Y84" s="496"/>
      <c r="Z84" s="465"/>
      <c r="AA84" s="465"/>
      <c r="AB84" s="465"/>
      <c r="AC84" s="322" t="str">
        <f>IFERROR(VLOOKUP(Z84,【参考】数式用!$A$4:$B$54,2,FALSE),"")</f>
        <v/>
      </c>
      <c r="AD84" s="213"/>
      <c r="AE84" s="212" t="str">
        <f>IF(B84="","",IF(AO84="総合事業","数式を削除して手入力",IFERROR(INDEX(【参考】数式用!$AT$3:$AV$452,MATCH(Q84&amp;V84,【参考】数式用!$AS$3:$AS$452,0),MATCH(VLOOKUP(Z84,【参考】数式用!$AW$2:$AX$53,2,FALSE),【参考】数式用!$AT$2:$AV$2,0)),10)))</f>
        <v/>
      </c>
      <c r="AN84" s="395" t="str">
        <f>IF($L$18="", "", VLOOKUP(Z84,【参考】数式用!$A$4:$M$54,13,FALSE))</f>
        <v/>
      </c>
      <c r="AO84" s="46" t="e">
        <f>VLOOKUP(Z84,【参考】数式用!$A$2:$N$54,14,FALSE)</f>
        <v>#N/A</v>
      </c>
    </row>
    <row r="85" spans="1:41" ht="50" customHeight="1">
      <c r="A85" s="96">
        <f t="shared" si="0"/>
        <v>28</v>
      </c>
      <c r="B85" s="557"/>
      <c r="C85" s="558"/>
      <c r="D85" s="558"/>
      <c r="E85" s="558"/>
      <c r="F85" s="558"/>
      <c r="G85" s="558"/>
      <c r="H85" s="558"/>
      <c r="I85" s="558"/>
      <c r="J85" s="558"/>
      <c r="K85" s="559"/>
      <c r="L85" s="456"/>
      <c r="M85" s="457"/>
      <c r="N85" s="457"/>
      <c r="O85" s="457"/>
      <c r="P85" s="458"/>
      <c r="Q85" s="459"/>
      <c r="R85" s="460"/>
      <c r="S85" s="460"/>
      <c r="T85" s="460"/>
      <c r="U85" s="461"/>
      <c r="V85" s="262"/>
      <c r="W85" s="496"/>
      <c r="X85" s="496"/>
      <c r="Y85" s="496"/>
      <c r="Z85" s="465"/>
      <c r="AA85" s="465"/>
      <c r="AB85" s="465"/>
      <c r="AC85" s="322" t="str">
        <f>IFERROR(VLOOKUP(Z85,【参考】数式用!$A$4:$B$54,2,FALSE),"")</f>
        <v/>
      </c>
      <c r="AD85" s="213"/>
      <c r="AE85" s="212" t="str">
        <f>IF(B85="","",IF(AO85="総合事業","数式を削除して手入力",IFERROR(INDEX(【参考】数式用!$AT$3:$AV$452,MATCH(Q85&amp;V85,【参考】数式用!$AS$3:$AS$452,0),MATCH(VLOOKUP(Z85,【参考】数式用!$AW$2:$AX$53,2,FALSE),【参考】数式用!$AT$2:$AV$2,0)),10)))</f>
        <v/>
      </c>
      <c r="AN85" s="395" t="str">
        <f>IF($L$18="", "", VLOOKUP(Z85,【参考】数式用!$A$4:$M$54,13,FALSE))</f>
        <v/>
      </c>
      <c r="AO85" s="46" t="e">
        <f>VLOOKUP(Z85,【参考】数式用!$A$2:$N$54,14,FALSE)</f>
        <v>#N/A</v>
      </c>
    </row>
    <row r="86" spans="1:41" ht="50" customHeight="1">
      <c r="A86" s="96">
        <f t="shared" si="0"/>
        <v>29</v>
      </c>
      <c r="B86" s="557"/>
      <c r="C86" s="558"/>
      <c r="D86" s="558"/>
      <c r="E86" s="558"/>
      <c r="F86" s="558"/>
      <c r="G86" s="558"/>
      <c r="H86" s="558"/>
      <c r="I86" s="558"/>
      <c r="J86" s="558"/>
      <c r="K86" s="559"/>
      <c r="L86" s="456"/>
      <c r="M86" s="457"/>
      <c r="N86" s="457"/>
      <c r="O86" s="457"/>
      <c r="P86" s="458"/>
      <c r="Q86" s="459"/>
      <c r="R86" s="460"/>
      <c r="S86" s="460"/>
      <c r="T86" s="460"/>
      <c r="U86" s="461"/>
      <c r="V86" s="262"/>
      <c r="W86" s="496"/>
      <c r="X86" s="496"/>
      <c r="Y86" s="496"/>
      <c r="Z86" s="465"/>
      <c r="AA86" s="465"/>
      <c r="AB86" s="465"/>
      <c r="AC86" s="322" t="str">
        <f>IFERROR(VLOOKUP(Z86,【参考】数式用!$A$4:$B$54,2,FALSE),"")</f>
        <v/>
      </c>
      <c r="AD86" s="213"/>
      <c r="AE86" s="212" t="str">
        <f>IF(B86="","",IF(AO86="総合事業","数式を削除して手入力",IFERROR(INDEX(【参考】数式用!$AT$3:$AV$452,MATCH(Q86&amp;V86,【参考】数式用!$AS$3:$AS$452,0),MATCH(VLOOKUP(Z86,【参考】数式用!$AW$2:$AX$53,2,FALSE),【参考】数式用!$AT$2:$AV$2,0)),10)))</f>
        <v/>
      </c>
      <c r="AN86" s="395" t="str">
        <f>IF($L$18="", "", VLOOKUP(Z86,【参考】数式用!$A$4:$M$54,13,FALSE))</f>
        <v/>
      </c>
      <c r="AO86" s="46" t="e">
        <f>VLOOKUP(Z86,【参考】数式用!$A$2:$N$54,14,FALSE)</f>
        <v>#N/A</v>
      </c>
    </row>
    <row r="87" spans="1:41" ht="50" customHeight="1">
      <c r="A87" s="96">
        <f t="shared" si="0"/>
        <v>30</v>
      </c>
      <c r="B87" s="557"/>
      <c r="C87" s="558"/>
      <c r="D87" s="558"/>
      <c r="E87" s="558"/>
      <c r="F87" s="558"/>
      <c r="G87" s="558"/>
      <c r="H87" s="558"/>
      <c r="I87" s="558"/>
      <c r="J87" s="558"/>
      <c r="K87" s="559"/>
      <c r="L87" s="456"/>
      <c r="M87" s="457"/>
      <c r="N87" s="457"/>
      <c r="O87" s="457"/>
      <c r="P87" s="458"/>
      <c r="Q87" s="459"/>
      <c r="R87" s="460"/>
      <c r="S87" s="460"/>
      <c r="T87" s="460"/>
      <c r="U87" s="461"/>
      <c r="V87" s="262"/>
      <c r="W87" s="496"/>
      <c r="X87" s="496"/>
      <c r="Y87" s="496"/>
      <c r="Z87" s="465"/>
      <c r="AA87" s="465"/>
      <c r="AB87" s="465"/>
      <c r="AC87" s="322" t="str">
        <f>IFERROR(VLOOKUP(Z87,【参考】数式用!$A$4:$B$54,2,FALSE),"")</f>
        <v/>
      </c>
      <c r="AD87" s="213"/>
      <c r="AE87" s="212" t="str">
        <f>IF(B87="","",IF(AO87="総合事業","数式を削除して手入力",IFERROR(INDEX(【参考】数式用!$AT$3:$AV$452,MATCH(Q87&amp;V87,【参考】数式用!$AS$3:$AS$452,0),MATCH(VLOOKUP(Z87,【参考】数式用!$AW$2:$AX$53,2,FALSE),【参考】数式用!$AT$2:$AV$2,0)),10)))</f>
        <v/>
      </c>
      <c r="AN87" s="395" t="str">
        <f>IF($L$18="", "", VLOOKUP(Z87,【参考】数式用!$A$4:$M$54,13,FALSE))</f>
        <v/>
      </c>
      <c r="AO87" s="46" t="e">
        <f>VLOOKUP(Z87,【参考】数式用!$A$2:$N$54,14,FALSE)</f>
        <v>#N/A</v>
      </c>
    </row>
    <row r="88" spans="1:41" ht="50" customHeight="1">
      <c r="A88" s="96">
        <f t="shared" si="0"/>
        <v>31</v>
      </c>
      <c r="B88" s="557"/>
      <c r="C88" s="558"/>
      <c r="D88" s="558"/>
      <c r="E88" s="558"/>
      <c r="F88" s="558"/>
      <c r="G88" s="558"/>
      <c r="H88" s="558"/>
      <c r="I88" s="558"/>
      <c r="J88" s="558"/>
      <c r="K88" s="559"/>
      <c r="L88" s="456"/>
      <c r="M88" s="457"/>
      <c r="N88" s="457"/>
      <c r="O88" s="457"/>
      <c r="P88" s="458"/>
      <c r="Q88" s="459"/>
      <c r="R88" s="460"/>
      <c r="S88" s="460"/>
      <c r="T88" s="460"/>
      <c r="U88" s="461"/>
      <c r="V88" s="262"/>
      <c r="W88" s="496"/>
      <c r="X88" s="496"/>
      <c r="Y88" s="496"/>
      <c r="Z88" s="465"/>
      <c r="AA88" s="465"/>
      <c r="AB88" s="465"/>
      <c r="AC88" s="322" t="str">
        <f>IFERROR(VLOOKUP(Z88,【参考】数式用!$A$4:$B$54,2,FALSE),"")</f>
        <v/>
      </c>
      <c r="AD88" s="213"/>
      <c r="AE88" s="212" t="str">
        <f>IF(B88="","",IF(AO88="総合事業","数式を削除して手入力",IFERROR(INDEX(【参考】数式用!$AT$3:$AV$452,MATCH(Q88&amp;V88,【参考】数式用!$AS$3:$AS$452,0),MATCH(VLOOKUP(Z88,【参考】数式用!$AW$2:$AX$53,2,FALSE),【参考】数式用!$AT$2:$AV$2,0)),10)))</f>
        <v/>
      </c>
      <c r="AN88" s="395" t="str">
        <f>IF($L$18="", "", VLOOKUP(Z88,【参考】数式用!$A$4:$M$54,13,FALSE))</f>
        <v/>
      </c>
      <c r="AO88" s="46" t="e">
        <f>VLOOKUP(Z88,【参考】数式用!$A$2:$N$54,14,FALSE)</f>
        <v>#N/A</v>
      </c>
    </row>
    <row r="89" spans="1:41" ht="50" customHeight="1">
      <c r="A89" s="96">
        <f t="shared" si="0"/>
        <v>32</v>
      </c>
      <c r="B89" s="557"/>
      <c r="C89" s="558"/>
      <c r="D89" s="558"/>
      <c r="E89" s="558"/>
      <c r="F89" s="558"/>
      <c r="G89" s="558"/>
      <c r="H89" s="558"/>
      <c r="I89" s="558"/>
      <c r="J89" s="558"/>
      <c r="K89" s="559"/>
      <c r="L89" s="456"/>
      <c r="M89" s="457"/>
      <c r="N89" s="457"/>
      <c r="O89" s="457"/>
      <c r="P89" s="458"/>
      <c r="Q89" s="459"/>
      <c r="R89" s="460"/>
      <c r="S89" s="460"/>
      <c r="T89" s="460"/>
      <c r="U89" s="461"/>
      <c r="V89" s="262"/>
      <c r="W89" s="496"/>
      <c r="X89" s="496"/>
      <c r="Y89" s="496"/>
      <c r="Z89" s="465"/>
      <c r="AA89" s="465"/>
      <c r="AB89" s="465"/>
      <c r="AC89" s="322" t="str">
        <f>IFERROR(VLOOKUP(Z89,【参考】数式用!$A$4:$B$54,2,FALSE),"")</f>
        <v/>
      </c>
      <c r="AD89" s="213"/>
      <c r="AE89" s="212" t="str">
        <f>IF(B89="","",IF(AO89="総合事業","数式を削除して手入力",IFERROR(INDEX(【参考】数式用!$AT$3:$AV$452,MATCH(Q89&amp;V89,【参考】数式用!$AS$3:$AS$452,0),MATCH(VLOOKUP(Z89,【参考】数式用!$AW$2:$AX$53,2,FALSE),【参考】数式用!$AT$2:$AV$2,0)),10)))</f>
        <v/>
      </c>
      <c r="AN89" s="395" t="str">
        <f>IF($L$18="", "", VLOOKUP(Z89,【参考】数式用!$A$4:$M$54,13,FALSE))</f>
        <v/>
      </c>
      <c r="AO89" s="46" t="e">
        <f>VLOOKUP(Z89,【参考】数式用!$A$2:$N$54,14,FALSE)</f>
        <v>#N/A</v>
      </c>
    </row>
    <row r="90" spans="1:41" ht="50" customHeight="1">
      <c r="A90" s="96">
        <f t="shared" si="0"/>
        <v>33</v>
      </c>
      <c r="B90" s="557"/>
      <c r="C90" s="558"/>
      <c r="D90" s="558"/>
      <c r="E90" s="558"/>
      <c r="F90" s="558"/>
      <c r="G90" s="558"/>
      <c r="H90" s="558"/>
      <c r="I90" s="558"/>
      <c r="J90" s="558"/>
      <c r="K90" s="559"/>
      <c r="L90" s="456"/>
      <c r="M90" s="457"/>
      <c r="N90" s="457"/>
      <c r="O90" s="457"/>
      <c r="P90" s="458"/>
      <c r="Q90" s="459"/>
      <c r="R90" s="460"/>
      <c r="S90" s="460"/>
      <c r="T90" s="460"/>
      <c r="U90" s="461"/>
      <c r="V90" s="262"/>
      <c r="W90" s="496"/>
      <c r="X90" s="496"/>
      <c r="Y90" s="496"/>
      <c r="Z90" s="465"/>
      <c r="AA90" s="465"/>
      <c r="AB90" s="465"/>
      <c r="AC90" s="322" t="str">
        <f>IFERROR(VLOOKUP(Z90,【参考】数式用!$A$4:$B$54,2,FALSE),"")</f>
        <v/>
      </c>
      <c r="AD90" s="213"/>
      <c r="AE90" s="212" t="str">
        <f>IF(B90="","",IF(AO90="総合事業","数式を削除して手入力",IFERROR(INDEX(【参考】数式用!$AT$3:$AV$452,MATCH(Q90&amp;V90,【参考】数式用!$AS$3:$AS$452,0),MATCH(VLOOKUP(Z90,【参考】数式用!$AW$2:$AX$53,2,FALSE),【参考】数式用!$AT$2:$AV$2,0)),10)))</f>
        <v/>
      </c>
      <c r="AN90" s="395" t="str">
        <f>IF($L$18="", "", VLOOKUP(Z90,【参考】数式用!$A$4:$M$54,13,FALSE))</f>
        <v/>
      </c>
      <c r="AO90" s="46" t="e">
        <f>VLOOKUP(Z90,【参考】数式用!$A$2:$N$54,14,FALSE)</f>
        <v>#N/A</v>
      </c>
    </row>
    <row r="91" spans="1:41" ht="50" customHeight="1">
      <c r="A91" s="96">
        <f t="shared" si="0"/>
        <v>34</v>
      </c>
      <c r="B91" s="557"/>
      <c r="C91" s="558"/>
      <c r="D91" s="558"/>
      <c r="E91" s="558"/>
      <c r="F91" s="558"/>
      <c r="G91" s="558"/>
      <c r="H91" s="558"/>
      <c r="I91" s="558"/>
      <c r="J91" s="558"/>
      <c r="K91" s="559"/>
      <c r="L91" s="456"/>
      <c r="M91" s="457"/>
      <c r="N91" s="457"/>
      <c r="O91" s="457"/>
      <c r="P91" s="458"/>
      <c r="Q91" s="459"/>
      <c r="R91" s="460"/>
      <c r="S91" s="460"/>
      <c r="T91" s="460"/>
      <c r="U91" s="461"/>
      <c r="V91" s="262"/>
      <c r="W91" s="496"/>
      <c r="X91" s="496"/>
      <c r="Y91" s="496"/>
      <c r="Z91" s="465"/>
      <c r="AA91" s="465"/>
      <c r="AB91" s="465"/>
      <c r="AC91" s="322" t="str">
        <f>IFERROR(VLOOKUP(Z91,【参考】数式用!$A$4:$B$54,2,FALSE),"")</f>
        <v/>
      </c>
      <c r="AD91" s="213"/>
      <c r="AE91" s="212" t="str">
        <f>IF(B91="","",IF(AO91="総合事業","数式を削除して手入力",IFERROR(INDEX(【参考】数式用!$AT$3:$AV$452,MATCH(Q91&amp;V91,【参考】数式用!$AS$3:$AS$452,0),MATCH(VLOOKUP(Z91,【参考】数式用!$AW$2:$AX$53,2,FALSE),【参考】数式用!$AT$2:$AV$2,0)),10)))</f>
        <v/>
      </c>
      <c r="AN91" s="395" t="str">
        <f>IF($L$18="", "", VLOOKUP(Z91,【参考】数式用!$A$4:$M$54,13,FALSE))</f>
        <v/>
      </c>
      <c r="AO91" s="46" t="e">
        <f>VLOOKUP(Z91,【参考】数式用!$A$2:$N$54,14,FALSE)</f>
        <v>#N/A</v>
      </c>
    </row>
    <row r="92" spans="1:41" ht="50" customHeight="1">
      <c r="A92" s="96">
        <f t="shared" si="0"/>
        <v>35</v>
      </c>
      <c r="B92" s="557"/>
      <c r="C92" s="558"/>
      <c r="D92" s="558"/>
      <c r="E92" s="558"/>
      <c r="F92" s="558"/>
      <c r="G92" s="558"/>
      <c r="H92" s="558"/>
      <c r="I92" s="558"/>
      <c r="J92" s="558"/>
      <c r="K92" s="559"/>
      <c r="L92" s="456"/>
      <c r="M92" s="457"/>
      <c r="N92" s="457"/>
      <c r="O92" s="457"/>
      <c r="P92" s="458"/>
      <c r="Q92" s="459"/>
      <c r="R92" s="460"/>
      <c r="S92" s="460"/>
      <c r="T92" s="460"/>
      <c r="U92" s="461"/>
      <c r="V92" s="262"/>
      <c r="W92" s="496"/>
      <c r="X92" s="496"/>
      <c r="Y92" s="496"/>
      <c r="Z92" s="465"/>
      <c r="AA92" s="465"/>
      <c r="AB92" s="465"/>
      <c r="AC92" s="322" t="str">
        <f>IFERROR(VLOOKUP(Z92,【参考】数式用!$A$4:$B$54,2,FALSE),"")</f>
        <v/>
      </c>
      <c r="AD92" s="213"/>
      <c r="AE92" s="212" t="str">
        <f>IF(B92="","",IF(AO92="総合事業","数式を削除して手入力",IFERROR(INDEX(【参考】数式用!$AT$3:$AV$452,MATCH(Q92&amp;V92,【参考】数式用!$AS$3:$AS$452,0),MATCH(VLOOKUP(Z92,【参考】数式用!$AW$2:$AX$53,2,FALSE),【参考】数式用!$AT$2:$AV$2,0)),10)))</f>
        <v/>
      </c>
      <c r="AN92" s="395" t="str">
        <f>IF($L$18="", "", VLOOKUP(Z92,【参考】数式用!$A$4:$M$54,13,FALSE))</f>
        <v/>
      </c>
      <c r="AO92" s="46" t="e">
        <f>VLOOKUP(Z92,【参考】数式用!$A$2:$N$54,14,FALSE)</f>
        <v>#N/A</v>
      </c>
    </row>
    <row r="93" spans="1:41" ht="50" customHeight="1">
      <c r="A93" s="96">
        <f t="shared" si="0"/>
        <v>36</v>
      </c>
      <c r="B93" s="557"/>
      <c r="C93" s="558"/>
      <c r="D93" s="558"/>
      <c r="E93" s="558"/>
      <c r="F93" s="558"/>
      <c r="G93" s="558"/>
      <c r="H93" s="558"/>
      <c r="I93" s="558"/>
      <c r="J93" s="558"/>
      <c r="K93" s="559"/>
      <c r="L93" s="456"/>
      <c r="M93" s="457"/>
      <c r="N93" s="457"/>
      <c r="O93" s="457"/>
      <c r="P93" s="458"/>
      <c r="Q93" s="459"/>
      <c r="R93" s="460"/>
      <c r="S93" s="460"/>
      <c r="T93" s="460"/>
      <c r="U93" s="461"/>
      <c r="V93" s="262"/>
      <c r="W93" s="496"/>
      <c r="X93" s="496"/>
      <c r="Y93" s="496"/>
      <c r="Z93" s="465"/>
      <c r="AA93" s="465"/>
      <c r="AB93" s="465"/>
      <c r="AC93" s="322" t="str">
        <f>IFERROR(VLOOKUP(Z93,【参考】数式用!$A$4:$B$54,2,FALSE),"")</f>
        <v/>
      </c>
      <c r="AD93" s="213"/>
      <c r="AE93" s="212" t="str">
        <f>IF(B93="","",IF(AO93="総合事業","数式を削除して手入力",IFERROR(INDEX(【参考】数式用!$AT$3:$AV$452,MATCH(Q93&amp;V93,【参考】数式用!$AS$3:$AS$452,0),MATCH(VLOOKUP(Z93,【参考】数式用!$AW$2:$AX$53,2,FALSE),【参考】数式用!$AT$2:$AV$2,0)),10)))</f>
        <v/>
      </c>
      <c r="AN93" s="395" t="str">
        <f>IF($L$18="", "", VLOOKUP(Z93,【参考】数式用!$A$4:$M$54,13,FALSE))</f>
        <v/>
      </c>
      <c r="AO93" s="46" t="e">
        <f>VLOOKUP(Z93,【参考】数式用!$A$2:$N$54,14,FALSE)</f>
        <v>#N/A</v>
      </c>
    </row>
    <row r="94" spans="1:41" ht="50" customHeight="1">
      <c r="A94" s="96">
        <f t="shared" si="0"/>
        <v>37</v>
      </c>
      <c r="B94" s="557"/>
      <c r="C94" s="558"/>
      <c r="D94" s="558"/>
      <c r="E94" s="558"/>
      <c r="F94" s="558"/>
      <c r="G94" s="558"/>
      <c r="H94" s="558"/>
      <c r="I94" s="558"/>
      <c r="J94" s="558"/>
      <c r="K94" s="559"/>
      <c r="L94" s="456"/>
      <c r="M94" s="457"/>
      <c r="N94" s="457"/>
      <c r="O94" s="457"/>
      <c r="P94" s="458"/>
      <c r="Q94" s="459"/>
      <c r="R94" s="460"/>
      <c r="S94" s="460"/>
      <c r="T94" s="460"/>
      <c r="U94" s="461"/>
      <c r="V94" s="262"/>
      <c r="W94" s="496"/>
      <c r="X94" s="496"/>
      <c r="Y94" s="496"/>
      <c r="Z94" s="465"/>
      <c r="AA94" s="465"/>
      <c r="AB94" s="465"/>
      <c r="AC94" s="322" t="str">
        <f>IFERROR(VLOOKUP(Z94,【参考】数式用!$A$4:$B$54,2,FALSE),"")</f>
        <v/>
      </c>
      <c r="AD94" s="213"/>
      <c r="AE94" s="212" t="str">
        <f>IF(B94="","",IF(AO94="総合事業","数式を削除して手入力",IFERROR(INDEX(【参考】数式用!$AT$3:$AV$452,MATCH(Q94&amp;V94,【参考】数式用!$AS$3:$AS$452,0),MATCH(VLOOKUP(Z94,【参考】数式用!$AW$2:$AX$53,2,FALSE),【参考】数式用!$AT$2:$AV$2,0)),10)))</f>
        <v/>
      </c>
      <c r="AN94" s="395" t="str">
        <f>IF($L$18="", "", VLOOKUP(Z94,【参考】数式用!$A$4:$M$54,13,FALSE))</f>
        <v/>
      </c>
      <c r="AO94" s="46" t="e">
        <f>VLOOKUP(Z94,【参考】数式用!$A$2:$N$54,14,FALSE)</f>
        <v>#N/A</v>
      </c>
    </row>
    <row r="95" spans="1:41" ht="50" customHeight="1">
      <c r="A95" s="96">
        <f t="shared" si="0"/>
        <v>38</v>
      </c>
      <c r="B95" s="557"/>
      <c r="C95" s="558"/>
      <c r="D95" s="558"/>
      <c r="E95" s="558"/>
      <c r="F95" s="558"/>
      <c r="G95" s="558"/>
      <c r="H95" s="558"/>
      <c r="I95" s="558"/>
      <c r="J95" s="558"/>
      <c r="K95" s="559"/>
      <c r="L95" s="456"/>
      <c r="M95" s="457"/>
      <c r="N95" s="457"/>
      <c r="O95" s="457"/>
      <c r="P95" s="458"/>
      <c r="Q95" s="459"/>
      <c r="R95" s="460"/>
      <c r="S95" s="460"/>
      <c r="T95" s="460"/>
      <c r="U95" s="461"/>
      <c r="V95" s="262"/>
      <c r="W95" s="496"/>
      <c r="X95" s="496"/>
      <c r="Y95" s="496"/>
      <c r="Z95" s="465"/>
      <c r="AA95" s="465"/>
      <c r="AB95" s="465"/>
      <c r="AC95" s="322" t="str">
        <f>IFERROR(VLOOKUP(Z95,【参考】数式用!$A$4:$B$54,2,FALSE),"")</f>
        <v/>
      </c>
      <c r="AD95" s="213"/>
      <c r="AE95" s="212" t="str">
        <f>IF(B95="","",IF(AO95="総合事業","数式を削除して手入力",IFERROR(INDEX(【参考】数式用!$AT$3:$AV$452,MATCH(Q95&amp;V95,【参考】数式用!$AS$3:$AS$452,0),MATCH(VLOOKUP(Z95,【参考】数式用!$AW$2:$AX$53,2,FALSE),【参考】数式用!$AT$2:$AV$2,0)),10)))</f>
        <v/>
      </c>
      <c r="AN95" s="395" t="str">
        <f>IF($L$18="", "", VLOOKUP(Z95,【参考】数式用!$A$4:$M$54,13,FALSE))</f>
        <v/>
      </c>
      <c r="AO95" s="46" t="e">
        <f>VLOOKUP(Z95,【参考】数式用!$A$2:$N$54,14,FALSE)</f>
        <v>#N/A</v>
      </c>
    </row>
    <row r="96" spans="1:41" ht="50" customHeight="1">
      <c r="A96" s="96">
        <f t="shared" si="0"/>
        <v>39</v>
      </c>
      <c r="B96" s="557"/>
      <c r="C96" s="558"/>
      <c r="D96" s="558"/>
      <c r="E96" s="558"/>
      <c r="F96" s="558"/>
      <c r="G96" s="558"/>
      <c r="H96" s="558"/>
      <c r="I96" s="558"/>
      <c r="J96" s="558"/>
      <c r="K96" s="559"/>
      <c r="L96" s="456"/>
      <c r="M96" s="457"/>
      <c r="N96" s="457"/>
      <c r="O96" s="457"/>
      <c r="P96" s="458"/>
      <c r="Q96" s="459"/>
      <c r="R96" s="460"/>
      <c r="S96" s="460"/>
      <c r="T96" s="460"/>
      <c r="U96" s="461"/>
      <c r="V96" s="262"/>
      <c r="W96" s="496"/>
      <c r="X96" s="496"/>
      <c r="Y96" s="496"/>
      <c r="Z96" s="465"/>
      <c r="AA96" s="465"/>
      <c r="AB96" s="465"/>
      <c r="AC96" s="322" t="str">
        <f>IFERROR(VLOOKUP(Z96,【参考】数式用!$A$4:$B$54,2,FALSE),"")</f>
        <v/>
      </c>
      <c r="AD96" s="213"/>
      <c r="AE96" s="212" t="str">
        <f>IF(B96="","",IF(AO96="総合事業","数式を削除して手入力",IFERROR(INDEX(【参考】数式用!$AT$3:$AV$452,MATCH(Q96&amp;V96,【参考】数式用!$AS$3:$AS$452,0),MATCH(VLOOKUP(Z96,【参考】数式用!$AW$2:$AX$53,2,FALSE),【参考】数式用!$AT$2:$AV$2,0)),10)))</f>
        <v/>
      </c>
      <c r="AN96" s="395" t="str">
        <f>IF($L$18="", "", VLOOKUP(Z96,【参考】数式用!$A$4:$M$54,13,FALSE))</f>
        <v/>
      </c>
      <c r="AO96" s="46" t="e">
        <f>VLOOKUP(Z96,【参考】数式用!$A$2:$N$54,14,FALSE)</f>
        <v>#N/A</v>
      </c>
    </row>
    <row r="97" spans="1:41" ht="50" customHeight="1">
      <c r="A97" s="96">
        <f t="shared" ref="A97:A123" si="1">A96+1</f>
        <v>40</v>
      </c>
      <c r="B97" s="557"/>
      <c r="C97" s="558"/>
      <c r="D97" s="558"/>
      <c r="E97" s="558"/>
      <c r="F97" s="558"/>
      <c r="G97" s="558"/>
      <c r="H97" s="558"/>
      <c r="I97" s="558"/>
      <c r="J97" s="558"/>
      <c r="K97" s="559"/>
      <c r="L97" s="456"/>
      <c r="M97" s="457"/>
      <c r="N97" s="457"/>
      <c r="O97" s="457"/>
      <c r="P97" s="458"/>
      <c r="Q97" s="459"/>
      <c r="R97" s="460"/>
      <c r="S97" s="460"/>
      <c r="T97" s="460"/>
      <c r="U97" s="461"/>
      <c r="V97" s="262"/>
      <c r="W97" s="496"/>
      <c r="X97" s="496"/>
      <c r="Y97" s="496"/>
      <c r="Z97" s="465"/>
      <c r="AA97" s="465"/>
      <c r="AB97" s="465"/>
      <c r="AC97" s="322" t="str">
        <f>IFERROR(VLOOKUP(Z97,【参考】数式用!$A$4:$B$54,2,FALSE),"")</f>
        <v/>
      </c>
      <c r="AD97" s="213"/>
      <c r="AE97" s="212" t="str">
        <f>IF(B97="","",IF(AO97="総合事業","数式を削除して手入力",IFERROR(INDEX(【参考】数式用!$AT$3:$AV$452,MATCH(Q97&amp;V97,【参考】数式用!$AS$3:$AS$452,0),MATCH(VLOOKUP(Z97,【参考】数式用!$AW$2:$AX$53,2,FALSE),【参考】数式用!$AT$2:$AV$2,0)),10)))</f>
        <v/>
      </c>
      <c r="AN97" s="395" t="str">
        <f>IF($L$18="", "", VLOOKUP(Z97,【参考】数式用!$A$4:$M$54,13,FALSE))</f>
        <v/>
      </c>
      <c r="AO97" s="46" t="e">
        <f>VLOOKUP(Z97,【参考】数式用!$A$2:$N$54,14,FALSE)</f>
        <v>#N/A</v>
      </c>
    </row>
    <row r="98" spans="1:41" ht="50" customHeight="1">
      <c r="A98" s="96">
        <f t="shared" si="1"/>
        <v>41</v>
      </c>
      <c r="B98" s="557"/>
      <c r="C98" s="558"/>
      <c r="D98" s="558"/>
      <c r="E98" s="558"/>
      <c r="F98" s="558"/>
      <c r="G98" s="558"/>
      <c r="H98" s="558"/>
      <c r="I98" s="558"/>
      <c r="J98" s="558"/>
      <c r="K98" s="559"/>
      <c r="L98" s="456"/>
      <c r="M98" s="457"/>
      <c r="N98" s="457"/>
      <c r="O98" s="457"/>
      <c r="P98" s="458"/>
      <c r="Q98" s="459"/>
      <c r="R98" s="460"/>
      <c r="S98" s="460"/>
      <c r="T98" s="460"/>
      <c r="U98" s="461"/>
      <c r="V98" s="262"/>
      <c r="W98" s="496"/>
      <c r="X98" s="496"/>
      <c r="Y98" s="496"/>
      <c r="Z98" s="465"/>
      <c r="AA98" s="465"/>
      <c r="AB98" s="465"/>
      <c r="AC98" s="322" t="str">
        <f>IFERROR(VLOOKUP(Z98,【参考】数式用!$A$4:$B$54,2,FALSE),"")</f>
        <v/>
      </c>
      <c r="AD98" s="213"/>
      <c r="AE98" s="212" t="str">
        <f>IF(B98="","",IF(AO98="総合事業","数式を削除して手入力",IFERROR(INDEX(【参考】数式用!$AT$3:$AV$452,MATCH(Q98&amp;V98,【参考】数式用!$AS$3:$AS$452,0),MATCH(VLOOKUP(Z98,【参考】数式用!$AW$2:$AX$53,2,FALSE),【参考】数式用!$AT$2:$AV$2,0)),10)))</f>
        <v/>
      </c>
      <c r="AN98" s="395" t="str">
        <f>IF($L$18="", "", VLOOKUP(Z98,【参考】数式用!$A$4:$M$54,13,FALSE))</f>
        <v/>
      </c>
      <c r="AO98" s="46" t="e">
        <f>VLOOKUP(Z98,【参考】数式用!$A$2:$N$54,14,FALSE)</f>
        <v>#N/A</v>
      </c>
    </row>
    <row r="99" spans="1:41" ht="50" customHeight="1">
      <c r="A99" s="96">
        <f t="shared" si="1"/>
        <v>42</v>
      </c>
      <c r="B99" s="557"/>
      <c r="C99" s="558"/>
      <c r="D99" s="558"/>
      <c r="E99" s="558"/>
      <c r="F99" s="558"/>
      <c r="G99" s="558"/>
      <c r="H99" s="558"/>
      <c r="I99" s="558"/>
      <c r="J99" s="558"/>
      <c r="K99" s="559"/>
      <c r="L99" s="456"/>
      <c r="M99" s="457"/>
      <c r="N99" s="457"/>
      <c r="O99" s="457"/>
      <c r="P99" s="458"/>
      <c r="Q99" s="459"/>
      <c r="R99" s="460"/>
      <c r="S99" s="460"/>
      <c r="T99" s="460"/>
      <c r="U99" s="461"/>
      <c r="V99" s="262"/>
      <c r="W99" s="496"/>
      <c r="X99" s="496"/>
      <c r="Y99" s="496"/>
      <c r="Z99" s="465"/>
      <c r="AA99" s="465"/>
      <c r="AB99" s="465"/>
      <c r="AC99" s="322" t="str">
        <f>IFERROR(VLOOKUP(Z99,【参考】数式用!$A$4:$B$54,2,FALSE),"")</f>
        <v/>
      </c>
      <c r="AD99" s="213"/>
      <c r="AE99" s="212" t="str">
        <f>IF(B99="","",IF(AO99="総合事業","数式を削除して手入力",IFERROR(INDEX(【参考】数式用!$AT$3:$AV$452,MATCH(Q99&amp;V99,【参考】数式用!$AS$3:$AS$452,0),MATCH(VLOOKUP(Z99,【参考】数式用!$AW$2:$AX$53,2,FALSE),【参考】数式用!$AT$2:$AV$2,0)),10)))</f>
        <v/>
      </c>
      <c r="AN99" s="395" t="str">
        <f>IF($L$18="", "", VLOOKUP(Z99,【参考】数式用!$A$4:$M$54,13,FALSE))</f>
        <v/>
      </c>
      <c r="AO99" s="46" t="e">
        <f>VLOOKUP(Z99,【参考】数式用!$A$2:$N$54,14,FALSE)</f>
        <v>#N/A</v>
      </c>
    </row>
    <row r="100" spans="1:41" ht="50" customHeight="1">
      <c r="A100" s="96">
        <f t="shared" si="1"/>
        <v>43</v>
      </c>
      <c r="B100" s="557"/>
      <c r="C100" s="558"/>
      <c r="D100" s="558"/>
      <c r="E100" s="558"/>
      <c r="F100" s="558"/>
      <c r="G100" s="558"/>
      <c r="H100" s="558"/>
      <c r="I100" s="558"/>
      <c r="J100" s="558"/>
      <c r="K100" s="559"/>
      <c r="L100" s="456"/>
      <c r="M100" s="457"/>
      <c r="N100" s="457"/>
      <c r="O100" s="457"/>
      <c r="P100" s="458"/>
      <c r="Q100" s="459"/>
      <c r="R100" s="460"/>
      <c r="S100" s="460"/>
      <c r="T100" s="460"/>
      <c r="U100" s="461"/>
      <c r="V100" s="262"/>
      <c r="W100" s="496"/>
      <c r="X100" s="496"/>
      <c r="Y100" s="496"/>
      <c r="Z100" s="465"/>
      <c r="AA100" s="465"/>
      <c r="AB100" s="465"/>
      <c r="AC100" s="322" t="str">
        <f>IFERROR(VLOOKUP(Z100,【参考】数式用!$A$4:$B$54,2,FALSE),"")</f>
        <v/>
      </c>
      <c r="AD100" s="213"/>
      <c r="AE100" s="212" t="str">
        <f>IF(B100="","",IF(AO100="総合事業","数式を削除して手入力",IFERROR(INDEX(【参考】数式用!$AT$3:$AV$452,MATCH(Q100&amp;V100,【参考】数式用!$AS$3:$AS$452,0),MATCH(VLOOKUP(Z100,【参考】数式用!$AW$2:$AX$53,2,FALSE),【参考】数式用!$AT$2:$AV$2,0)),10)))</f>
        <v/>
      </c>
      <c r="AN100" s="395" t="str">
        <f>IF($L$18="", "", VLOOKUP(Z100,【参考】数式用!$A$4:$M$54,13,FALSE))</f>
        <v/>
      </c>
      <c r="AO100" s="46" t="e">
        <f>VLOOKUP(Z100,【参考】数式用!$A$2:$N$54,14,FALSE)</f>
        <v>#N/A</v>
      </c>
    </row>
    <row r="101" spans="1:41" ht="50" customHeight="1">
      <c r="A101" s="96">
        <f t="shared" si="1"/>
        <v>44</v>
      </c>
      <c r="B101" s="557"/>
      <c r="C101" s="558"/>
      <c r="D101" s="558"/>
      <c r="E101" s="558"/>
      <c r="F101" s="558"/>
      <c r="G101" s="558"/>
      <c r="H101" s="558"/>
      <c r="I101" s="558"/>
      <c r="J101" s="558"/>
      <c r="K101" s="559"/>
      <c r="L101" s="456"/>
      <c r="M101" s="457"/>
      <c r="N101" s="457"/>
      <c r="O101" s="457"/>
      <c r="P101" s="458"/>
      <c r="Q101" s="459"/>
      <c r="R101" s="460"/>
      <c r="S101" s="460"/>
      <c r="T101" s="460"/>
      <c r="U101" s="461"/>
      <c r="V101" s="262"/>
      <c r="W101" s="496"/>
      <c r="X101" s="496"/>
      <c r="Y101" s="496"/>
      <c r="Z101" s="465"/>
      <c r="AA101" s="465"/>
      <c r="AB101" s="465"/>
      <c r="AC101" s="322" t="str">
        <f>IFERROR(VLOOKUP(Z101,【参考】数式用!$A$4:$B$54,2,FALSE),"")</f>
        <v/>
      </c>
      <c r="AD101" s="213"/>
      <c r="AE101" s="212" t="str">
        <f>IF(B101="","",IF(AO101="総合事業","数式を削除して手入力",IFERROR(INDEX(【参考】数式用!$AT$3:$AV$452,MATCH(Q101&amp;V101,【参考】数式用!$AS$3:$AS$452,0),MATCH(VLOOKUP(Z101,【参考】数式用!$AW$2:$AX$53,2,FALSE),【参考】数式用!$AT$2:$AV$2,0)),10)))</f>
        <v/>
      </c>
      <c r="AN101" s="395" t="str">
        <f>IF($L$18="", "", VLOOKUP(Z101,【参考】数式用!$A$4:$M$54,13,FALSE))</f>
        <v/>
      </c>
      <c r="AO101" s="46" t="e">
        <f>VLOOKUP(Z101,【参考】数式用!$A$2:$N$54,14,FALSE)</f>
        <v>#N/A</v>
      </c>
    </row>
    <row r="102" spans="1:41" ht="50" customHeight="1">
      <c r="A102" s="96">
        <f t="shared" si="1"/>
        <v>45</v>
      </c>
      <c r="B102" s="557"/>
      <c r="C102" s="558"/>
      <c r="D102" s="558"/>
      <c r="E102" s="558"/>
      <c r="F102" s="558"/>
      <c r="G102" s="558"/>
      <c r="H102" s="558"/>
      <c r="I102" s="558"/>
      <c r="J102" s="558"/>
      <c r="K102" s="559"/>
      <c r="L102" s="456"/>
      <c r="M102" s="457"/>
      <c r="N102" s="457"/>
      <c r="O102" s="457"/>
      <c r="P102" s="458"/>
      <c r="Q102" s="459"/>
      <c r="R102" s="460"/>
      <c r="S102" s="460"/>
      <c r="T102" s="460"/>
      <c r="U102" s="461"/>
      <c r="V102" s="262"/>
      <c r="W102" s="496"/>
      <c r="X102" s="496"/>
      <c r="Y102" s="496"/>
      <c r="Z102" s="465"/>
      <c r="AA102" s="465"/>
      <c r="AB102" s="465"/>
      <c r="AC102" s="322" t="str">
        <f>IFERROR(VLOOKUP(Z102,【参考】数式用!$A$4:$B$54,2,FALSE),"")</f>
        <v/>
      </c>
      <c r="AD102" s="213"/>
      <c r="AE102" s="212" t="str">
        <f>IF(B102="","",IF(AO102="総合事業","数式を削除して手入力",IFERROR(INDEX(【参考】数式用!$AT$3:$AV$452,MATCH(Q102&amp;V102,【参考】数式用!$AS$3:$AS$452,0),MATCH(VLOOKUP(Z102,【参考】数式用!$AW$2:$AX$53,2,FALSE),【参考】数式用!$AT$2:$AV$2,0)),10)))</f>
        <v/>
      </c>
      <c r="AN102" s="395" t="str">
        <f>IF($L$18="", "", VLOOKUP(Z102,【参考】数式用!$A$4:$M$54,13,FALSE))</f>
        <v/>
      </c>
      <c r="AO102" s="46" t="e">
        <f>VLOOKUP(Z102,【参考】数式用!$A$2:$N$54,14,FALSE)</f>
        <v>#N/A</v>
      </c>
    </row>
    <row r="103" spans="1:41" ht="50" customHeight="1">
      <c r="A103" s="96">
        <f t="shared" si="1"/>
        <v>46</v>
      </c>
      <c r="B103" s="557"/>
      <c r="C103" s="558"/>
      <c r="D103" s="558"/>
      <c r="E103" s="558"/>
      <c r="F103" s="558"/>
      <c r="G103" s="558"/>
      <c r="H103" s="558"/>
      <c r="I103" s="558"/>
      <c r="J103" s="558"/>
      <c r="K103" s="559"/>
      <c r="L103" s="456"/>
      <c r="M103" s="457"/>
      <c r="N103" s="457"/>
      <c r="O103" s="457"/>
      <c r="P103" s="458"/>
      <c r="Q103" s="459"/>
      <c r="R103" s="460"/>
      <c r="S103" s="460"/>
      <c r="T103" s="460"/>
      <c r="U103" s="461"/>
      <c r="V103" s="262"/>
      <c r="W103" s="496"/>
      <c r="X103" s="496"/>
      <c r="Y103" s="496"/>
      <c r="Z103" s="465"/>
      <c r="AA103" s="465"/>
      <c r="AB103" s="465"/>
      <c r="AC103" s="322" t="str">
        <f>IFERROR(VLOOKUP(Z103,【参考】数式用!$A$4:$B$54,2,FALSE),"")</f>
        <v/>
      </c>
      <c r="AD103" s="213"/>
      <c r="AE103" s="212" t="str">
        <f>IF(B103="","",IF(AO103="総合事業","数式を削除して手入力",IFERROR(INDEX(【参考】数式用!$AT$3:$AV$452,MATCH(Q103&amp;V103,【参考】数式用!$AS$3:$AS$452,0),MATCH(VLOOKUP(Z103,【参考】数式用!$AW$2:$AX$53,2,FALSE),【参考】数式用!$AT$2:$AV$2,0)),10)))</f>
        <v/>
      </c>
      <c r="AN103" s="395" t="str">
        <f>IF($L$18="", "", VLOOKUP(Z103,【参考】数式用!$A$4:$M$54,13,FALSE))</f>
        <v/>
      </c>
      <c r="AO103" s="46" t="e">
        <f>VLOOKUP(Z103,【参考】数式用!$A$2:$N$54,14,FALSE)</f>
        <v>#N/A</v>
      </c>
    </row>
    <row r="104" spans="1:41" ht="50" customHeight="1">
      <c r="A104" s="96">
        <f t="shared" si="1"/>
        <v>47</v>
      </c>
      <c r="B104" s="557"/>
      <c r="C104" s="558"/>
      <c r="D104" s="558"/>
      <c r="E104" s="558"/>
      <c r="F104" s="558"/>
      <c r="G104" s="558"/>
      <c r="H104" s="558"/>
      <c r="I104" s="558"/>
      <c r="J104" s="558"/>
      <c r="K104" s="559"/>
      <c r="L104" s="456"/>
      <c r="M104" s="457"/>
      <c r="N104" s="457"/>
      <c r="O104" s="457"/>
      <c r="P104" s="458"/>
      <c r="Q104" s="459"/>
      <c r="R104" s="460"/>
      <c r="S104" s="460"/>
      <c r="T104" s="460"/>
      <c r="U104" s="461"/>
      <c r="V104" s="262"/>
      <c r="W104" s="496"/>
      <c r="X104" s="496"/>
      <c r="Y104" s="496"/>
      <c r="Z104" s="465"/>
      <c r="AA104" s="465"/>
      <c r="AB104" s="465"/>
      <c r="AC104" s="322" t="str">
        <f>IFERROR(VLOOKUP(Z104,【参考】数式用!$A$4:$B$54,2,FALSE),"")</f>
        <v/>
      </c>
      <c r="AD104" s="213"/>
      <c r="AE104" s="212" t="str">
        <f>IF(B104="","",IF(AO104="総合事業","数式を削除して手入力",IFERROR(INDEX(【参考】数式用!$AT$3:$AV$452,MATCH(Q104&amp;V104,【参考】数式用!$AS$3:$AS$452,0),MATCH(VLOOKUP(Z104,【参考】数式用!$AW$2:$AX$53,2,FALSE),【参考】数式用!$AT$2:$AV$2,0)),10)))</f>
        <v/>
      </c>
      <c r="AN104" s="395" t="str">
        <f>IF($L$18="", "", VLOOKUP(Z104,【参考】数式用!$A$4:$M$54,13,FALSE))</f>
        <v/>
      </c>
      <c r="AO104" s="46" t="e">
        <f>VLOOKUP(Z104,【参考】数式用!$A$2:$N$54,14,FALSE)</f>
        <v>#N/A</v>
      </c>
    </row>
    <row r="105" spans="1:41" ht="50" customHeight="1">
      <c r="A105" s="96">
        <f t="shared" si="1"/>
        <v>48</v>
      </c>
      <c r="B105" s="557"/>
      <c r="C105" s="558"/>
      <c r="D105" s="558"/>
      <c r="E105" s="558"/>
      <c r="F105" s="558"/>
      <c r="G105" s="558"/>
      <c r="H105" s="558"/>
      <c r="I105" s="558"/>
      <c r="J105" s="558"/>
      <c r="K105" s="559"/>
      <c r="L105" s="456"/>
      <c r="M105" s="457"/>
      <c r="N105" s="457"/>
      <c r="O105" s="457"/>
      <c r="P105" s="458"/>
      <c r="Q105" s="459"/>
      <c r="R105" s="460"/>
      <c r="S105" s="460"/>
      <c r="T105" s="460"/>
      <c r="U105" s="461"/>
      <c r="V105" s="262"/>
      <c r="W105" s="496"/>
      <c r="X105" s="496"/>
      <c r="Y105" s="496"/>
      <c r="Z105" s="465"/>
      <c r="AA105" s="465"/>
      <c r="AB105" s="465"/>
      <c r="AC105" s="322" t="str">
        <f>IFERROR(VLOOKUP(Z105,【参考】数式用!$A$4:$B$54,2,FALSE),"")</f>
        <v/>
      </c>
      <c r="AD105" s="213"/>
      <c r="AE105" s="212" t="str">
        <f>IF(B105="","",IF(AO105="総合事業","数式を削除して手入力",IFERROR(INDEX(【参考】数式用!$AT$3:$AV$452,MATCH(Q105&amp;V105,【参考】数式用!$AS$3:$AS$452,0),MATCH(VLOOKUP(Z105,【参考】数式用!$AW$2:$AX$53,2,FALSE),【参考】数式用!$AT$2:$AV$2,0)),10)))</f>
        <v/>
      </c>
      <c r="AN105" s="395" t="str">
        <f>IF($L$18="", "", VLOOKUP(Z105,【参考】数式用!$A$4:$M$54,13,FALSE))</f>
        <v/>
      </c>
      <c r="AO105" s="46" t="e">
        <f>VLOOKUP(Z105,【参考】数式用!$A$2:$N$54,14,FALSE)</f>
        <v>#N/A</v>
      </c>
    </row>
    <row r="106" spans="1:41" ht="50" customHeight="1">
      <c r="A106" s="96">
        <f t="shared" si="1"/>
        <v>49</v>
      </c>
      <c r="B106" s="557"/>
      <c r="C106" s="558"/>
      <c r="D106" s="558"/>
      <c r="E106" s="558"/>
      <c r="F106" s="558"/>
      <c r="G106" s="558"/>
      <c r="H106" s="558"/>
      <c r="I106" s="558"/>
      <c r="J106" s="558"/>
      <c r="K106" s="559"/>
      <c r="L106" s="456"/>
      <c r="M106" s="457"/>
      <c r="N106" s="457"/>
      <c r="O106" s="457"/>
      <c r="P106" s="458"/>
      <c r="Q106" s="459"/>
      <c r="R106" s="460"/>
      <c r="S106" s="460"/>
      <c r="T106" s="460"/>
      <c r="U106" s="461"/>
      <c r="V106" s="262"/>
      <c r="W106" s="496"/>
      <c r="X106" s="496"/>
      <c r="Y106" s="496"/>
      <c r="Z106" s="465"/>
      <c r="AA106" s="465"/>
      <c r="AB106" s="465"/>
      <c r="AC106" s="322" t="str">
        <f>IFERROR(VLOOKUP(Z106,【参考】数式用!$A$4:$B$54,2,FALSE),"")</f>
        <v/>
      </c>
      <c r="AD106" s="213"/>
      <c r="AE106" s="212" t="str">
        <f>IF(B106="","",IF(AO106="総合事業","数式を削除して手入力",IFERROR(INDEX(【参考】数式用!$AT$3:$AV$452,MATCH(Q106&amp;V106,【参考】数式用!$AS$3:$AS$452,0),MATCH(VLOOKUP(Z106,【参考】数式用!$AW$2:$AX$53,2,FALSE),【参考】数式用!$AT$2:$AV$2,0)),10)))</f>
        <v/>
      </c>
      <c r="AN106" s="395" t="str">
        <f>IF($L$18="", "", VLOOKUP(Z106,【参考】数式用!$A$4:$M$54,13,FALSE))</f>
        <v/>
      </c>
      <c r="AO106" s="46" t="e">
        <f>VLOOKUP(Z106,【参考】数式用!$A$2:$N$54,14,FALSE)</f>
        <v>#N/A</v>
      </c>
    </row>
    <row r="107" spans="1:41" ht="50" customHeight="1">
      <c r="A107" s="96">
        <f t="shared" si="1"/>
        <v>50</v>
      </c>
      <c r="B107" s="557"/>
      <c r="C107" s="558"/>
      <c r="D107" s="558"/>
      <c r="E107" s="558"/>
      <c r="F107" s="558"/>
      <c r="G107" s="558"/>
      <c r="H107" s="558"/>
      <c r="I107" s="558"/>
      <c r="J107" s="558"/>
      <c r="K107" s="559"/>
      <c r="L107" s="456"/>
      <c r="M107" s="457"/>
      <c r="N107" s="457"/>
      <c r="O107" s="457"/>
      <c r="P107" s="458"/>
      <c r="Q107" s="459"/>
      <c r="R107" s="460"/>
      <c r="S107" s="460"/>
      <c r="T107" s="460"/>
      <c r="U107" s="461"/>
      <c r="V107" s="262"/>
      <c r="W107" s="496"/>
      <c r="X107" s="496"/>
      <c r="Y107" s="496"/>
      <c r="Z107" s="465"/>
      <c r="AA107" s="465"/>
      <c r="AB107" s="465"/>
      <c r="AC107" s="322" t="str">
        <f>IFERROR(VLOOKUP(Z107,【参考】数式用!$A$4:$B$54,2,FALSE),"")</f>
        <v/>
      </c>
      <c r="AD107" s="213"/>
      <c r="AE107" s="212" t="str">
        <f>IF(B107="","",IF(AO107="総合事業","数式を削除して手入力",IFERROR(INDEX(【参考】数式用!$AT$3:$AV$452,MATCH(Q107&amp;V107,【参考】数式用!$AS$3:$AS$452,0),MATCH(VLOOKUP(Z107,【参考】数式用!$AW$2:$AX$53,2,FALSE),【参考】数式用!$AT$2:$AV$2,0)),10)))</f>
        <v/>
      </c>
      <c r="AN107" s="395" t="str">
        <f>IF($L$18="", "", VLOOKUP(Z107,【参考】数式用!$A$4:$M$54,13,FALSE))</f>
        <v/>
      </c>
      <c r="AO107" s="46" t="e">
        <f>VLOOKUP(Z107,【参考】数式用!$A$2:$N$54,14,FALSE)</f>
        <v>#N/A</v>
      </c>
    </row>
    <row r="108" spans="1:41" ht="50" customHeight="1">
      <c r="A108" s="96">
        <f t="shared" si="1"/>
        <v>51</v>
      </c>
      <c r="B108" s="557"/>
      <c r="C108" s="558"/>
      <c r="D108" s="558"/>
      <c r="E108" s="558"/>
      <c r="F108" s="558"/>
      <c r="G108" s="558"/>
      <c r="H108" s="558"/>
      <c r="I108" s="558"/>
      <c r="J108" s="558"/>
      <c r="K108" s="559"/>
      <c r="L108" s="456"/>
      <c r="M108" s="457"/>
      <c r="N108" s="457"/>
      <c r="O108" s="457"/>
      <c r="P108" s="458"/>
      <c r="Q108" s="459"/>
      <c r="R108" s="460"/>
      <c r="S108" s="460"/>
      <c r="T108" s="460"/>
      <c r="U108" s="461"/>
      <c r="V108" s="262"/>
      <c r="W108" s="496"/>
      <c r="X108" s="496"/>
      <c r="Y108" s="496"/>
      <c r="Z108" s="465"/>
      <c r="AA108" s="465"/>
      <c r="AB108" s="465"/>
      <c r="AC108" s="322" t="str">
        <f>IFERROR(VLOOKUP(Z108,【参考】数式用!$A$4:$B$54,2,FALSE),"")</f>
        <v/>
      </c>
      <c r="AD108" s="213"/>
      <c r="AE108" s="212" t="str">
        <f>IF(B108="","",IF(AO108="総合事業","数式を削除して手入力",IFERROR(INDEX(【参考】数式用!$AT$3:$AV$452,MATCH(Q108&amp;V108,【参考】数式用!$AS$3:$AS$452,0),MATCH(VLOOKUP(Z108,【参考】数式用!$AW$2:$AX$53,2,FALSE),【参考】数式用!$AT$2:$AV$2,0)),10)))</f>
        <v/>
      </c>
      <c r="AN108" s="395" t="str">
        <f>IF($L$18="", "", VLOOKUP(Z108,【参考】数式用!$A$4:$M$54,13,FALSE))</f>
        <v/>
      </c>
      <c r="AO108" s="46" t="e">
        <f>VLOOKUP(Z108,【参考】数式用!$A$2:$N$54,14,FALSE)</f>
        <v>#N/A</v>
      </c>
    </row>
    <row r="109" spans="1:41" ht="50" customHeight="1">
      <c r="A109" s="96">
        <f t="shared" si="1"/>
        <v>52</v>
      </c>
      <c r="B109" s="454"/>
      <c r="C109" s="455"/>
      <c r="D109" s="455"/>
      <c r="E109" s="455"/>
      <c r="F109" s="455"/>
      <c r="G109" s="455"/>
      <c r="H109" s="455"/>
      <c r="I109" s="455"/>
      <c r="J109" s="455"/>
      <c r="K109" s="455"/>
      <c r="L109" s="456"/>
      <c r="M109" s="457"/>
      <c r="N109" s="457"/>
      <c r="O109" s="457"/>
      <c r="P109" s="458"/>
      <c r="Q109" s="459"/>
      <c r="R109" s="460"/>
      <c r="S109" s="460"/>
      <c r="T109" s="460"/>
      <c r="U109" s="461"/>
      <c r="V109" s="262"/>
      <c r="W109" s="462"/>
      <c r="X109" s="463"/>
      <c r="Y109" s="464"/>
      <c r="Z109" s="465"/>
      <c r="AA109" s="465"/>
      <c r="AB109" s="465"/>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5" t="str">
        <f>IF($L$18="", "", VLOOKUP(Z109,【参考】数式用!$A$4:$M$54,13,FALSE))</f>
        <v/>
      </c>
      <c r="AO109" s="46" t="e">
        <f>VLOOKUP(Z109,【参考】数式用!$A$2:$N$54,14,FALSE)</f>
        <v>#N/A</v>
      </c>
    </row>
    <row r="110" spans="1:41" ht="50" customHeight="1">
      <c r="A110" s="96">
        <f t="shared" si="1"/>
        <v>53</v>
      </c>
      <c r="B110" s="454"/>
      <c r="C110" s="455"/>
      <c r="D110" s="455"/>
      <c r="E110" s="455"/>
      <c r="F110" s="455"/>
      <c r="G110" s="455"/>
      <c r="H110" s="455"/>
      <c r="I110" s="455"/>
      <c r="J110" s="455"/>
      <c r="K110" s="455"/>
      <c r="L110" s="456"/>
      <c r="M110" s="457"/>
      <c r="N110" s="457"/>
      <c r="O110" s="457"/>
      <c r="P110" s="458"/>
      <c r="Q110" s="459"/>
      <c r="R110" s="460"/>
      <c r="S110" s="460"/>
      <c r="T110" s="460"/>
      <c r="U110" s="461"/>
      <c r="V110" s="262"/>
      <c r="W110" s="462"/>
      <c r="X110" s="463"/>
      <c r="Y110" s="464"/>
      <c r="Z110" s="465"/>
      <c r="AA110" s="465"/>
      <c r="AB110" s="465"/>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5" t="str">
        <f>IF($L$18="", "", VLOOKUP(Z110,【参考】数式用!$A$4:$M$54,13,FALSE))</f>
        <v/>
      </c>
      <c r="AO110" s="46" t="e">
        <f>VLOOKUP(Z110,【参考】数式用!$A$2:$N$54,14,FALSE)</f>
        <v>#N/A</v>
      </c>
    </row>
    <row r="111" spans="1:41" ht="50" customHeight="1">
      <c r="A111" s="96">
        <f t="shared" si="1"/>
        <v>54</v>
      </c>
      <c r="B111" s="454"/>
      <c r="C111" s="455"/>
      <c r="D111" s="455"/>
      <c r="E111" s="455"/>
      <c r="F111" s="455"/>
      <c r="G111" s="455"/>
      <c r="H111" s="455"/>
      <c r="I111" s="455"/>
      <c r="J111" s="455"/>
      <c r="K111" s="455"/>
      <c r="L111" s="456"/>
      <c r="M111" s="457"/>
      <c r="N111" s="457"/>
      <c r="O111" s="457"/>
      <c r="P111" s="458"/>
      <c r="Q111" s="459"/>
      <c r="R111" s="460"/>
      <c r="S111" s="460"/>
      <c r="T111" s="460"/>
      <c r="U111" s="461"/>
      <c r="V111" s="262"/>
      <c r="W111" s="462"/>
      <c r="X111" s="463"/>
      <c r="Y111" s="464"/>
      <c r="Z111" s="465"/>
      <c r="AA111" s="465"/>
      <c r="AB111" s="465"/>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5" t="str">
        <f>IF($L$18="", "", VLOOKUP(Z111,【参考】数式用!$A$4:$M$54,13,FALSE))</f>
        <v/>
      </c>
      <c r="AO111" s="46" t="e">
        <f>VLOOKUP(Z111,【参考】数式用!$A$2:$N$54,14,FALSE)</f>
        <v>#N/A</v>
      </c>
    </row>
    <row r="112" spans="1:41" ht="50" customHeight="1">
      <c r="A112" s="96">
        <f t="shared" si="1"/>
        <v>55</v>
      </c>
      <c r="B112" s="454"/>
      <c r="C112" s="455"/>
      <c r="D112" s="455"/>
      <c r="E112" s="455"/>
      <c r="F112" s="455"/>
      <c r="G112" s="455"/>
      <c r="H112" s="455"/>
      <c r="I112" s="455"/>
      <c r="J112" s="455"/>
      <c r="K112" s="455"/>
      <c r="L112" s="456"/>
      <c r="M112" s="457"/>
      <c r="N112" s="457"/>
      <c r="O112" s="457"/>
      <c r="P112" s="458"/>
      <c r="Q112" s="459"/>
      <c r="R112" s="460"/>
      <c r="S112" s="460"/>
      <c r="T112" s="460"/>
      <c r="U112" s="461"/>
      <c r="V112" s="262"/>
      <c r="W112" s="462"/>
      <c r="X112" s="463"/>
      <c r="Y112" s="464"/>
      <c r="Z112" s="465"/>
      <c r="AA112" s="465"/>
      <c r="AB112" s="465"/>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5" t="str">
        <f>IF($L$18="", "", VLOOKUP(Z112,【参考】数式用!$A$4:$M$54,13,FALSE))</f>
        <v/>
      </c>
      <c r="AO112" s="46" t="e">
        <f>VLOOKUP(Z112,【参考】数式用!$A$2:$N$54,14,FALSE)</f>
        <v>#N/A</v>
      </c>
    </row>
    <row r="113" spans="1:41" ht="50" customHeight="1">
      <c r="A113" s="96">
        <f t="shared" si="1"/>
        <v>56</v>
      </c>
      <c r="B113" s="454"/>
      <c r="C113" s="455"/>
      <c r="D113" s="455"/>
      <c r="E113" s="455"/>
      <c r="F113" s="455"/>
      <c r="G113" s="455"/>
      <c r="H113" s="455"/>
      <c r="I113" s="455"/>
      <c r="J113" s="455"/>
      <c r="K113" s="455"/>
      <c r="L113" s="456"/>
      <c r="M113" s="457"/>
      <c r="N113" s="457"/>
      <c r="O113" s="457"/>
      <c r="P113" s="458"/>
      <c r="Q113" s="459"/>
      <c r="R113" s="460"/>
      <c r="S113" s="460"/>
      <c r="T113" s="460"/>
      <c r="U113" s="461"/>
      <c r="V113" s="262"/>
      <c r="W113" s="462"/>
      <c r="X113" s="463"/>
      <c r="Y113" s="464"/>
      <c r="Z113" s="465"/>
      <c r="AA113" s="465"/>
      <c r="AB113" s="465"/>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5" t="str">
        <f>IF($L$18="", "", VLOOKUP(Z113,【参考】数式用!$A$4:$M$54,13,FALSE))</f>
        <v/>
      </c>
      <c r="AO113" s="46" t="e">
        <f>VLOOKUP(Z113,【参考】数式用!$A$2:$N$54,14,FALSE)</f>
        <v>#N/A</v>
      </c>
    </row>
    <row r="114" spans="1:41" ht="50" customHeight="1">
      <c r="A114" s="96">
        <f t="shared" si="1"/>
        <v>57</v>
      </c>
      <c r="B114" s="454"/>
      <c r="C114" s="455"/>
      <c r="D114" s="455"/>
      <c r="E114" s="455"/>
      <c r="F114" s="455"/>
      <c r="G114" s="455"/>
      <c r="H114" s="455"/>
      <c r="I114" s="455"/>
      <c r="J114" s="455"/>
      <c r="K114" s="455"/>
      <c r="L114" s="456"/>
      <c r="M114" s="457"/>
      <c r="N114" s="457"/>
      <c r="O114" s="457"/>
      <c r="P114" s="458"/>
      <c r="Q114" s="459"/>
      <c r="R114" s="460"/>
      <c r="S114" s="460"/>
      <c r="T114" s="460"/>
      <c r="U114" s="461"/>
      <c r="V114" s="262"/>
      <c r="W114" s="462"/>
      <c r="X114" s="463"/>
      <c r="Y114" s="464"/>
      <c r="Z114" s="465"/>
      <c r="AA114" s="465"/>
      <c r="AB114" s="465"/>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5" t="str">
        <f>IF($L$18="", "", VLOOKUP(Z114,【参考】数式用!$A$4:$M$54,13,FALSE))</f>
        <v/>
      </c>
      <c r="AO114" s="46" t="e">
        <f>VLOOKUP(Z114,【参考】数式用!$A$2:$N$54,14,FALSE)</f>
        <v>#N/A</v>
      </c>
    </row>
    <row r="115" spans="1:41" ht="50" customHeight="1">
      <c r="A115" s="96">
        <f t="shared" si="1"/>
        <v>58</v>
      </c>
      <c r="B115" s="454"/>
      <c r="C115" s="455"/>
      <c r="D115" s="455"/>
      <c r="E115" s="455"/>
      <c r="F115" s="455"/>
      <c r="G115" s="455"/>
      <c r="H115" s="455"/>
      <c r="I115" s="455"/>
      <c r="J115" s="455"/>
      <c r="K115" s="455"/>
      <c r="L115" s="456"/>
      <c r="M115" s="457"/>
      <c r="N115" s="457"/>
      <c r="O115" s="457"/>
      <c r="P115" s="458"/>
      <c r="Q115" s="459"/>
      <c r="R115" s="460"/>
      <c r="S115" s="460"/>
      <c r="T115" s="460"/>
      <c r="U115" s="461"/>
      <c r="V115" s="262"/>
      <c r="W115" s="462"/>
      <c r="X115" s="463"/>
      <c r="Y115" s="464"/>
      <c r="Z115" s="465"/>
      <c r="AA115" s="465"/>
      <c r="AB115" s="465"/>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5" t="str">
        <f>IF($L$18="", "", VLOOKUP(Z115,【参考】数式用!$A$4:$M$54,13,FALSE))</f>
        <v/>
      </c>
      <c r="AO115" s="46" t="e">
        <f>VLOOKUP(Z115,【参考】数式用!$A$2:$N$54,14,FALSE)</f>
        <v>#N/A</v>
      </c>
    </row>
    <row r="116" spans="1:41" ht="50" customHeight="1">
      <c r="A116" s="96">
        <f t="shared" si="1"/>
        <v>59</v>
      </c>
      <c r="B116" s="454"/>
      <c r="C116" s="455"/>
      <c r="D116" s="455"/>
      <c r="E116" s="455"/>
      <c r="F116" s="455"/>
      <c r="G116" s="455"/>
      <c r="H116" s="455"/>
      <c r="I116" s="455"/>
      <c r="J116" s="455"/>
      <c r="K116" s="455"/>
      <c r="L116" s="456"/>
      <c r="M116" s="457"/>
      <c r="N116" s="457"/>
      <c r="O116" s="457"/>
      <c r="P116" s="458"/>
      <c r="Q116" s="459"/>
      <c r="R116" s="460"/>
      <c r="S116" s="460"/>
      <c r="T116" s="460"/>
      <c r="U116" s="461"/>
      <c r="V116" s="262"/>
      <c r="W116" s="462"/>
      <c r="X116" s="463"/>
      <c r="Y116" s="464"/>
      <c r="Z116" s="465"/>
      <c r="AA116" s="465"/>
      <c r="AB116" s="465"/>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5" t="str">
        <f>IF($L$18="", "", VLOOKUP(Z116,【参考】数式用!$A$4:$M$54,13,FALSE))</f>
        <v/>
      </c>
      <c r="AO116" s="46" t="e">
        <f>VLOOKUP(Z116,【参考】数式用!$A$2:$N$54,14,FALSE)</f>
        <v>#N/A</v>
      </c>
    </row>
    <row r="117" spans="1:41" ht="50" customHeight="1">
      <c r="A117" s="96">
        <f t="shared" si="1"/>
        <v>60</v>
      </c>
      <c r="B117" s="454"/>
      <c r="C117" s="455"/>
      <c r="D117" s="455"/>
      <c r="E117" s="455"/>
      <c r="F117" s="455"/>
      <c r="G117" s="455"/>
      <c r="H117" s="455"/>
      <c r="I117" s="455"/>
      <c r="J117" s="455"/>
      <c r="K117" s="455"/>
      <c r="L117" s="456"/>
      <c r="M117" s="457"/>
      <c r="N117" s="457"/>
      <c r="O117" s="457"/>
      <c r="P117" s="458"/>
      <c r="Q117" s="459"/>
      <c r="R117" s="460"/>
      <c r="S117" s="460"/>
      <c r="T117" s="460"/>
      <c r="U117" s="461"/>
      <c r="V117" s="262"/>
      <c r="W117" s="462"/>
      <c r="X117" s="463"/>
      <c r="Y117" s="464"/>
      <c r="Z117" s="465"/>
      <c r="AA117" s="465"/>
      <c r="AB117" s="465"/>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5" t="str">
        <f>IF($L$18="", "", VLOOKUP(Z117,【参考】数式用!$A$4:$M$54,13,FALSE))</f>
        <v/>
      </c>
      <c r="AO117" s="46" t="e">
        <f>VLOOKUP(Z117,【参考】数式用!$A$2:$N$54,14,FALSE)</f>
        <v>#N/A</v>
      </c>
    </row>
    <row r="118" spans="1:41" ht="50" customHeight="1">
      <c r="A118" s="96">
        <f t="shared" si="1"/>
        <v>61</v>
      </c>
      <c r="B118" s="454"/>
      <c r="C118" s="455"/>
      <c r="D118" s="455"/>
      <c r="E118" s="455"/>
      <c r="F118" s="455"/>
      <c r="G118" s="455"/>
      <c r="H118" s="455"/>
      <c r="I118" s="455"/>
      <c r="J118" s="455"/>
      <c r="K118" s="455"/>
      <c r="L118" s="456"/>
      <c r="M118" s="457"/>
      <c r="N118" s="457"/>
      <c r="O118" s="457"/>
      <c r="P118" s="458"/>
      <c r="Q118" s="459"/>
      <c r="R118" s="460"/>
      <c r="S118" s="460"/>
      <c r="T118" s="460"/>
      <c r="U118" s="461"/>
      <c r="V118" s="262"/>
      <c r="W118" s="462"/>
      <c r="X118" s="463"/>
      <c r="Y118" s="464"/>
      <c r="Z118" s="465"/>
      <c r="AA118" s="465"/>
      <c r="AB118" s="465"/>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5" t="str">
        <f>IF($L$18="", "", VLOOKUP(Z118,【参考】数式用!$A$4:$M$54,13,FALSE))</f>
        <v/>
      </c>
      <c r="AO118" s="46" t="e">
        <f>VLOOKUP(Z118,【参考】数式用!$A$2:$N$54,14,FALSE)</f>
        <v>#N/A</v>
      </c>
    </row>
    <row r="119" spans="1:41" ht="50" customHeight="1">
      <c r="A119" s="96">
        <f t="shared" si="1"/>
        <v>62</v>
      </c>
      <c r="B119" s="454"/>
      <c r="C119" s="455"/>
      <c r="D119" s="455"/>
      <c r="E119" s="455"/>
      <c r="F119" s="455"/>
      <c r="G119" s="455"/>
      <c r="H119" s="455"/>
      <c r="I119" s="455"/>
      <c r="J119" s="455"/>
      <c r="K119" s="455"/>
      <c r="L119" s="456"/>
      <c r="M119" s="457"/>
      <c r="N119" s="457"/>
      <c r="O119" s="457"/>
      <c r="P119" s="458"/>
      <c r="Q119" s="459"/>
      <c r="R119" s="460"/>
      <c r="S119" s="460"/>
      <c r="T119" s="460"/>
      <c r="U119" s="461"/>
      <c r="V119" s="262"/>
      <c r="W119" s="462"/>
      <c r="X119" s="463"/>
      <c r="Y119" s="464"/>
      <c r="Z119" s="465"/>
      <c r="AA119" s="465"/>
      <c r="AB119" s="465"/>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5" t="str">
        <f>IF($L$18="", "", VLOOKUP(Z119,【参考】数式用!$A$4:$M$54,13,FALSE))</f>
        <v/>
      </c>
      <c r="AO119" s="46" t="e">
        <f>VLOOKUP(Z119,【参考】数式用!$A$2:$N$54,14,FALSE)</f>
        <v>#N/A</v>
      </c>
    </row>
    <row r="120" spans="1:41" ht="50" customHeight="1">
      <c r="A120" s="96">
        <f t="shared" si="1"/>
        <v>63</v>
      </c>
      <c r="B120" s="454"/>
      <c r="C120" s="455"/>
      <c r="D120" s="455"/>
      <c r="E120" s="455"/>
      <c r="F120" s="455"/>
      <c r="G120" s="455"/>
      <c r="H120" s="455"/>
      <c r="I120" s="455"/>
      <c r="J120" s="455"/>
      <c r="K120" s="455"/>
      <c r="L120" s="456"/>
      <c r="M120" s="457"/>
      <c r="N120" s="457"/>
      <c r="O120" s="457"/>
      <c r="P120" s="458"/>
      <c r="Q120" s="459"/>
      <c r="R120" s="460"/>
      <c r="S120" s="460"/>
      <c r="T120" s="460"/>
      <c r="U120" s="461"/>
      <c r="V120" s="262"/>
      <c r="W120" s="462"/>
      <c r="X120" s="463"/>
      <c r="Y120" s="464"/>
      <c r="Z120" s="465"/>
      <c r="AA120" s="465"/>
      <c r="AB120" s="465"/>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5" t="str">
        <f>IF($L$18="", "", VLOOKUP(Z120,【参考】数式用!$A$4:$M$54,13,FALSE))</f>
        <v/>
      </c>
      <c r="AO120" s="46" t="e">
        <f>VLOOKUP(Z120,【参考】数式用!$A$2:$N$54,14,FALSE)</f>
        <v>#N/A</v>
      </c>
    </row>
    <row r="121" spans="1:41" ht="50" customHeight="1">
      <c r="A121" s="96">
        <f t="shared" si="1"/>
        <v>64</v>
      </c>
      <c r="B121" s="454"/>
      <c r="C121" s="455"/>
      <c r="D121" s="455"/>
      <c r="E121" s="455"/>
      <c r="F121" s="455"/>
      <c r="G121" s="455"/>
      <c r="H121" s="455"/>
      <c r="I121" s="455"/>
      <c r="J121" s="455"/>
      <c r="K121" s="455"/>
      <c r="L121" s="456"/>
      <c r="M121" s="457"/>
      <c r="N121" s="457"/>
      <c r="O121" s="457"/>
      <c r="P121" s="458"/>
      <c r="Q121" s="459"/>
      <c r="R121" s="460"/>
      <c r="S121" s="460"/>
      <c r="T121" s="460"/>
      <c r="U121" s="461"/>
      <c r="V121" s="262"/>
      <c r="W121" s="462"/>
      <c r="X121" s="463"/>
      <c r="Y121" s="464"/>
      <c r="Z121" s="465"/>
      <c r="AA121" s="465"/>
      <c r="AB121" s="465"/>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5" t="str">
        <f>IF($L$18="", "", VLOOKUP(Z121,【参考】数式用!$A$4:$M$54,13,FALSE))</f>
        <v/>
      </c>
      <c r="AO121" s="46" t="e">
        <f>VLOOKUP(Z121,【参考】数式用!$A$2:$N$54,14,FALSE)</f>
        <v>#N/A</v>
      </c>
    </row>
    <row r="122" spans="1:41" ht="50" customHeight="1">
      <c r="A122" s="96">
        <f t="shared" si="1"/>
        <v>65</v>
      </c>
      <c r="B122" s="454"/>
      <c r="C122" s="455"/>
      <c r="D122" s="455"/>
      <c r="E122" s="455"/>
      <c r="F122" s="455"/>
      <c r="G122" s="455"/>
      <c r="H122" s="455"/>
      <c r="I122" s="455"/>
      <c r="J122" s="455"/>
      <c r="K122" s="455"/>
      <c r="L122" s="456"/>
      <c r="M122" s="457"/>
      <c r="N122" s="457"/>
      <c r="O122" s="457"/>
      <c r="P122" s="458"/>
      <c r="Q122" s="459"/>
      <c r="R122" s="460"/>
      <c r="S122" s="460"/>
      <c r="T122" s="460"/>
      <c r="U122" s="461"/>
      <c r="V122" s="262"/>
      <c r="W122" s="462"/>
      <c r="X122" s="463"/>
      <c r="Y122" s="464"/>
      <c r="Z122" s="465"/>
      <c r="AA122" s="465"/>
      <c r="AB122" s="465"/>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5" t="str">
        <f>IF($L$18="", "", VLOOKUP(Z122,【参考】数式用!$A$4:$M$54,13,FALSE))</f>
        <v/>
      </c>
      <c r="AO122" s="46" t="e">
        <f>VLOOKUP(Z122,【参考】数式用!$A$2:$N$54,14,FALSE)</f>
        <v>#N/A</v>
      </c>
    </row>
    <row r="123" spans="1:41" ht="50" customHeight="1">
      <c r="A123" s="96">
        <f t="shared" si="1"/>
        <v>66</v>
      </c>
      <c r="B123" s="454"/>
      <c r="C123" s="455"/>
      <c r="D123" s="455"/>
      <c r="E123" s="455"/>
      <c r="F123" s="455"/>
      <c r="G123" s="455"/>
      <c r="H123" s="455"/>
      <c r="I123" s="455"/>
      <c r="J123" s="455"/>
      <c r="K123" s="455"/>
      <c r="L123" s="456"/>
      <c r="M123" s="457"/>
      <c r="N123" s="457"/>
      <c r="O123" s="457"/>
      <c r="P123" s="458"/>
      <c r="Q123" s="459"/>
      <c r="R123" s="460"/>
      <c r="S123" s="460"/>
      <c r="T123" s="460"/>
      <c r="U123" s="461"/>
      <c r="V123" s="262"/>
      <c r="W123" s="462"/>
      <c r="X123" s="463"/>
      <c r="Y123" s="464"/>
      <c r="Z123" s="465"/>
      <c r="AA123" s="465"/>
      <c r="AB123" s="465"/>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5" t="str">
        <f>IF($L$18="", "", VLOOKUP(Z123,【参考】数式用!$A$4:$M$54,13,FALSE))</f>
        <v/>
      </c>
      <c r="AO123" s="46" t="e">
        <f>VLOOKUP(Z123,【参考】数式用!$A$2:$N$54,14,FALSE)</f>
        <v>#N/A</v>
      </c>
    </row>
    <row r="124" spans="1:41" ht="50" customHeight="1">
      <c r="A124" s="96">
        <f t="shared" ref="A124:A149" si="2">A123+1</f>
        <v>67</v>
      </c>
      <c r="B124" s="454"/>
      <c r="C124" s="455"/>
      <c r="D124" s="455"/>
      <c r="E124" s="455"/>
      <c r="F124" s="455"/>
      <c r="G124" s="455"/>
      <c r="H124" s="455"/>
      <c r="I124" s="455"/>
      <c r="J124" s="455"/>
      <c r="K124" s="455"/>
      <c r="L124" s="456"/>
      <c r="M124" s="457"/>
      <c r="N124" s="457"/>
      <c r="O124" s="457"/>
      <c r="P124" s="458"/>
      <c r="Q124" s="459"/>
      <c r="R124" s="460"/>
      <c r="S124" s="460"/>
      <c r="T124" s="460"/>
      <c r="U124" s="461"/>
      <c r="V124" s="262"/>
      <c r="W124" s="462"/>
      <c r="X124" s="463"/>
      <c r="Y124" s="464"/>
      <c r="Z124" s="465"/>
      <c r="AA124" s="465"/>
      <c r="AB124" s="465"/>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5" t="str">
        <f>IF($L$18="", "", VLOOKUP(Z124,【参考】数式用!$A$4:$M$54,13,FALSE))</f>
        <v/>
      </c>
      <c r="AO124" s="46" t="e">
        <f>VLOOKUP(Z124,【参考】数式用!$A$2:$N$54,14,FALSE)</f>
        <v>#N/A</v>
      </c>
    </row>
    <row r="125" spans="1:41" ht="50" customHeight="1">
      <c r="A125" s="96">
        <f t="shared" si="2"/>
        <v>68</v>
      </c>
      <c r="B125" s="454"/>
      <c r="C125" s="455"/>
      <c r="D125" s="455"/>
      <c r="E125" s="455"/>
      <c r="F125" s="455"/>
      <c r="G125" s="455"/>
      <c r="H125" s="455"/>
      <c r="I125" s="455"/>
      <c r="J125" s="455"/>
      <c r="K125" s="455"/>
      <c r="L125" s="456"/>
      <c r="M125" s="457"/>
      <c r="N125" s="457"/>
      <c r="O125" s="457"/>
      <c r="P125" s="458"/>
      <c r="Q125" s="459"/>
      <c r="R125" s="460"/>
      <c r="S125" s="460"/>
      <c r="T125" s="460"/>
      <c r="U125" s="461"/>
      <c r="V125" s="262"/>
      <c r="W125" s="462"/>
      <c r="X125" s="463"/>
      <c r="Y125" s="464"/>
      <c r="Z125" s="465"/>
      <c r="AA125" s="465"/>
      <c r="AB125" s="465"/>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5" t="str">
        <f>IF($L$18="", "", VLOOKUP(Z125,【参考】数式用!$A$4:$M$54,13,FALSE))</f>
        <v/>
      </c>
      <c r="AO125" s="46" t="e">
        <f>VLOOKUP(Z125,【参考】数式用!$A$2:$N$54,14,FALSE)</f>
        <v>#N/A</v>
      </c>
    </row>
    <row r="126" spans="1:41" ht="50" customHeight="1">
      <c r="A126" s="96">
        <f t="shared" si="2"/>
        <v>69</v>
      </c>
      <c r="B126" s="454"/>
      <c r="C126" s="455"/>
      <c r="D126" s="455"/>
      <c r="E126" s="455"/>
      <c r="F126" s="455"/>
      <c r="G126" s="455"/>
      <c r="H126" s="455"/>
      <c r="I126" s="455"/>
      <c r="J126" s="455"/>
      <c r="K126" s="455"/>
      <c r="L126" s="456"/>
      <c r="M126" s="457"/>
      <c r="N126" s="457"/>
      <c r="O126" s="457"/>
      <c r="P126" s="458"/>
      <c r="Q126" s="459"/>
      <c r="R126" s="460"/>
      <c r="S126" s="460"/>
      <c r="T126" s="460"/>
      <c r="U126" s="461"/>
      <c r="V126" s="262"/>
      <c r="W126" s="462"/>
      <c r="X126" s="463"/>
      <c r="Y126" s="464"/>
      <c r="Z126" s="465"/>
      <c r="AA126" s="465"/>
      <c r="AB126" s="465"/>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5" t="str">
        <f>IF($L$18="", "", VLOOKUP(Z126,【参考】数式用!$A$4:$M$54,13,FALSE))</f>
        <v/>
      </c>
      <c r="AO126" s="46" t="e">
        <f>VLOOKUP(Z126,【参考】数式用!$A$2:$N$54,14,FALSE)</f>
        <v>#N/A</v>
      </c>
    </row>
    <row r="127" spans="1:41" ht="50" customHeight="1">
      <c r="A127" s="96">
        <f t="shared" si="2"/>
        <v>70</v>
      </c>
      <c r="B127" s="454"/>
      <c r="C127" s="455"/>
      <c r="D127" s="455"/>
      <c r="E127" s="455"/>
      <c r="F127" s="455"/>
      <c r="G127" s="455"/>
      <c r="H127" s="455"/>
      <c r="I127" s="455"/>
      <c r="J127" s="455"/>
      <c r="K127" s="455"/>
      <c r="L127" s="456"/>
      <c r="M127" s="457"/>
      <c r="N127" s="457"/>
      <c r="O127" s="457"/>
      <c r="P127" s="458"/>
      <c r="Q127" s="459"/>
      <c r="R127" s="460"/>
      <c r="S127" s="460"/>
      <c r="T127" s="460"/>
      <c r="U127" s="461"/>
      <c r="V127" s="262"/>
      <c r="W127" s="462"/>
      <c r="X127" s="463"/>
      <c r="Y127" s="464"/>
      <c r="Z127" s="465"/>
      <c r="AA127" s="465"/>
      <c r="AB127" s="465"/>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5" t="str">
        <f>IF($L$18="", "", VLOOKUP(Z127,【参考】数式用!$A$4:$M$54,13,FALSE))</f>
        <v/>
      </c>
      <c r="AO127" s="46" t="e">
        <f>VLOOKUP(Z127,【参考】数式用!$A$2:$N$54,14,FALSE)</f>
        <v>#N/A</v>
      </c>
    </row>
    <row r="128" spans="1:41" ht="50" customHeight="1">
      <c r="A128" s="96">
        <f t="shared" si="2"/>
        <v>71</v>
      </c>
      <c r="B128" s="454"/>
      <c r="C128" s="455"/>
      <c r="D128" s="455"/>
      <c r="E128" s="455"/>
      <c r="F128" s="455"/>
      <c r="G128" s="455"/>
      <c r="H128" s="455"/>
      <c r="I128" s="455"/>
      <c r="J128" s="455"/>
      <c r="K128" s="455"/>
      <c r="L128" s="456"/>
      <c r="M128" s="457"/>
      <c r="N128" s="457"/>
      <c r="O128" s="457"/>
      <c r="P128" s="458"/>
      <c r="Q128" s="459"/>
      <c r="R128" s="460"/>
      <c r="S128" s="460"/>
      <c r="T128" s="460"/>
      <c r="U128" s="461"/>
      <c r="V128" s="262"/>
      <c r="W128" s="462"/>
      <c r="X128" s="463"/>
      <c r="Y128" s="464"/>
      <c r="Z128" s="465"/>
      <c r="AA128" s="465"/>
      <c r="AB128" s="465"/>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5" t="str">
        <f>IF($L$18="", "", VLOOKUP(Z128,【参考】数式用!$A$4:$M$54,13,FALSE))</f>
        <v/>
      </c>
      <c r="AO128" s="46" t="e">
        <f>VLOOKUP(Z128,【参考】数式用!$A$2:$N$54,14,FALSE)</f>
        <v>#N/A</v>
      </c>
    </row>
    <row r="129" spans="1:41" ht="50" customHeight="1">
      <c r="A129" s="96">
        <f t="shared" si="2"/>
        <v>72</v>
      </c>
      <c r="B129" s="454"/>
      <c r="C129" s="455"/>
      <c r="D129" s="455"/>
      <c r="E129" s="455"/>
      <c r="F129" s="455"/>
      <c r="G129" s="455"/>
      <c r="H129" s="455"/>
      <c r="I129" s="455"/>
      <c r="J129" s="455"/>
      <c r="K129" s="455"/>
      <c r="L129" s="456"/>
      <c r="M129" s="457"/>
      <c r="N129" s="457"/>
      <c r="O129" s="457"/>
      <c r="P129" s="458"/>
      <c r="Q129" s="459"/>
      <c r="R129" s="460"/>
      <c r="S129" s="460"/>
      <c r="T129" s="460"/>
      <c r="U129" s="461"/>
      <c r="V129" s="262"/>
      <c r="W129" s="462"/>
      <c r="X129" s="463"/>
      <c r="Y129" s="464"/>
      <c r="Z129" s="465"/>
      <c r="AA129" s="465"/>
      <c r="AB129" s="465"/>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5" t="str">
        <f>IF($L$18="", "", VLOOKUP(Z129,【参考】数式用!$A$4:$M$54,13,FALSE))</f>
        <v/>
      </c>
      <c r="AO129" s="46" t="e">
        <f>VLOOKUP(Z129,【参考】数式用!$A$2:$N$54,14,FALSE)</f>
        <v>#N/A</v>
      </c>
    </row>
    <row r="130" spans="1:41" ht="50" customHeight="1">
      <c r="A130" s="96">
        <f t="shared" si="2"/>
        <v>73</v>
      </c>
      <c r="B130" s="454"/>
      <c r="C130" s="455"/>
      <c r="D130" s="455"/>
      <c r="E130" s="455"/>
      <c r="F130" s="455"/>
      <c r="G130" s="455"/>
      <c r="H130" s="455"/>
      <c r="I130" s="455"/>
      <c r="J130" s="455"/>
      <c r="K130" s="455"/>
      <c r="L130" s="456"/>
      <c r="M130" s="457"/>
      <c r="N130" s="457"/>
      <c r="O130" s="457"/>
      <c r="P130" s="458"/>
      <c r="Q130" s="459"/>
      <c r="R130" s="460"/>
      <c r="S130" s="460"/>
      <c r="T130" s="460"/>
      <c r="U130" s="461"/>
      <c r="V130" s="262"/>
      <c r="W130" s="462"/>
      <c r="X130" s="463"/>
      <c r="Y130" s="464"/>
      <c r="Z130" s="465"/>
      <c r="AA130" s="465"/>
      <c r="AB130" s="465"/>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5" t="str">
        <f>IF($L$18="", "", VLOOKUP(Z130,【参考】数式用!$A$4:$M$54,13,FALSE))</f>
        <v/>
      </c>
      <c r="AO130" s="46" t="e">
        <f>VLOOKUP(Z130,【参考】数式用!$A$2:$N$54,14,FALSE)</f>
        <v>#N/A</v>
      </c>
    </row>
    <row r="131" spans="1:41" ht="50" customHeight="1">
      <c r="A131" s="96">
        <f t="shared" si="2"/>
        <v>74</v>
      </c>
      <c r="B131" s="454"/>
      <c r="C131" s="455"/>
      <c r="D131" s="455"/>
      <c r="E131" s="455"/>
      <c r="F131" s="455"/>
      <c r="G131" s="455"/>
      <c r="H131" s="455"/>
      <c r="I131" s="455"/>
      <c r="J131" s="455"/>
      <c r="K131" s="455"/>
      <c r="L131" s="456"/>
      <c r="M131" s="457"/>
      <c r="N131" s="457"/>
      <c r="O131" s="457"/>
      <c r="P131" s="458"/>
      <c r="Q131" s="459"/>
      <c r="R131" s="460"/>
      <c r="S131" s="460"/>
      <c r="T131" s="460"/>
      <c r="U131" s="461"/>
      <c r="V131" s="262"/>
      <c r="W131" s="462"/>
      <c r="X131" s="463"/>
      <c r="Y131" s="464"/>
      <c r="Z131" s="465"/>
      <c r="AA131" s="465"/>
      <c r="AB131" s="465"/>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5" t="str">
        <f>IF($L$18="", "", VLOOKUP(Z131,【参考】数式用!$A$4:$M$54,13,FALSE))</f>
        <v/>
      </c>
      <c r="AO131" s="46" t="e">
        <f>VLOOKUP(Z131,【参考】数式用!$A$2:$N$54,14,FALSE)</f>
        <v>#N/A</v>
      </c>
    </row>
    <row r="132" spans="1:41" ht="50" customHeight="1">
      <c r="A132" s="96">
        <f t="shared" si="2"/>
        <v>75</v>
      </c>
      <c r="B132" s="454"/>
      <c r="C132" s="455"/>
      <c r="D132" s="455"/>
      <c r="E132" s="455"/>
      <c r="F132" s="455"/>
      <c r="G132" s="455"/>
      <c r="H132" s="455"/>
      <c r="I132" s="455"/>
      <c r="J132" s="455"/>
      <c r="K132" s="455"/>
      <c r="L132" s="456"/>
      <c r="M132" s="457"/>
      <c r="N132" s="457"/>
      <c r="O132" s="457"/>
      <c r="P132" s="458"/>
      <c r="Q132" s="459"/>
      <c r="R132" s="460"/>
      <c r="S132" s="460"/>
      <c r="T132" s="460"/>
      <c r="U132" s="461"/>
      <c r="V132" s="262"/>
      <c r="W132" s="462"/>
      <c r="X132" s="463"/>
      <c r="Y132" s="464"/>
      <c r="Z132" s="465"/>
      <c r="AA132" s="465"/>
      <c r="AB132" s="465"/>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5" t="str">
        <f>IF($L$18="", "", VLOOKUP(Z132,【参考】数式用!$A$4:$M$54,13,FALSE))</f>
        <v/>
      </c>
      <c r="AO132" s="46" t="e">
        <f>VLOOKUP(Z132,【参考】数式用!$A$2:$N$54,14,FALSE)</f>
        <v>#N/A</v>
      </c>
    </row>
    <row r="133" spans="1:41" ht="50" customHeight="1">
      <c r="A133" s="96">
        <f t="shared" si="2"/>
        <v>76</v>
      </c>
      <c r="B133" s="454"/>
      <c r="C133" s="455"/>
      <c r="D133" s="455"/>
      <c r="E133" s="455"/>
      <c r="F133" s="455"/>
      <c r="G133" s="455"/>
      <c r="H133" s="455"/>
      <c r="I133" s="455"/>
      <c r="J133" s="455"/>
      <c r="K133" s="455"/>
      <c r="L133" s="456"/>
      <c r="M133" s="457"/>
      <c r="N133" s="457"/>
      <c r="O133" s="457"/>
      <c r="P133" s="458"/>
      <c r="Q133" s="459"/>
      <c r="R133" s="460"/>
      <c r="S133" s="460"/>
      <c r="T133" s="460"/>
      <c r="U133" s="461"/>
      <c r="V133" s="262"/>
      <c r="W133" s="462"/>
      <c r="X133" s="463"/>
      <c r="Y133" s="464"/>
      <c r="Z133" s="465"/>
      <c r="AA133" s="465"/>
      <c r="AB133" s="465"/>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5" t="str">
        <f>IF($L$18="", "", VLOOKUP(Z133,【参考】数式用!$A$4:$M$54,13,FALSE))</f>
        <v/>
      </c>
      <c r="AO133" s="46" t="e">
        <f>VLOOKUP(Z133,【参考】数式用!$A$2:$N$54,14,FALSE)</f>
        <v>#N/A</v>
      </c>
    </row>
    <row r="134" spans="1:41" ht="50" customHeight="1">
      <c r="A134" s="96">
        <f t="shared" si="2"/>
        <v>77</v>
      </c>
      <c r="B134" s="454"/>
      <c r="C134" s="455"/>
      <c r="D134" s="455"/>
      <c r="E134" s="455"/>
      <c r="F134" s="455"/>
      <c r="G134" s="455"/>
      <c r="H134" s="455"/>
      <c r="I134" s="455"/>
      <c r="J134" s="455"/>
      <c r="K134" s="455"/>
      <c r="L134" s="456"/>
      <c r="M134" s="457"/>
      <c r="N134" s="457"/>
      <c r="O134" s="457"/>
      <c r="P134" s="458"/>
      <c r="Q134" s="459"/>
      <c r="R134" s="460"/>
      <c r="S134" s="460"/>
      <c r="T134" s="460"/>
      <c r="U134" s="461"/>
      <c r="V134" s="262"/>
      <c r="W134" s="462"/>
      <c r="X134" s="463"/>
      <c r="Y134" s="464"/>
      <c r="Z134" s="465"/>
      <c r="AA134" s="465"/>
      <c r="AB134" s="465"/>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5" t="str">
        <f>IF($L$18="", "", VLOOKUP(Z134,【参考】数式用!$A$4:$M$54,13,FALSE))</f>
        <v/>
      </c>
      <c r="AO134" s="46" t="e">
        <f>VLOOKUP(Z134,【参考】数式用!$A$2:$N$54,14,FALSE)</f>
        <v>#N/A</v>
      </c>
    </row>
    <row r="135" spans="1:41" ht="50" customHeight="1">
      <c r="A135" s="96">
        <f t="shared" si="2"/>
        <v>78</v>
      </c>
      <c r="B135" s="454"/>
      <c r="C135" s="455"/>
      <c r="D135" s="455"/>
      <c r="E135" s="455"/>
      <c r="F135" s="455"/>
      <c r="G135" s="455"/>
      <c r="H135" s="455"/>
      <c r="I135" s="455"/>
      <c r="J135" s="455"/>
      <c r="K135" s="455"/>
      <c r="L135" s="456"/>
      <c r="M135" s="457"/>
      <c r="N135" s="457"/>
      <c r="O135" s="457"/>
      <c r="P135" s="458"/>
      <c r="Q135" s="459"/>
      <c r="R135" s="460"/>
      <c r="S135" s="460"/>
      <c r="T135" s="460"/>
      <c r="U135" s="461"/>
      <c r="V135" s="262"/>
      <c r="W135" s="462"/>
      <c r="X135" s="463"/>
      <c r="Y135" s="464"/>
      <c r="Z135" s="465"/>
      <c r="AA135" s="465"/>
      <c r="AB135" s="465"/>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5" t="str">
        <f>IF($L$18="", "", VLOOKUP(Z135,【参考】数式用!$A$4:$M$54,13,FALSE))</f>
        <v/>
      </c>
      <c r="AO135" s="46" t="e">
        <f>VLOOKUP(Z135,【参考】数式用!$A$2:$N$54,14,FALSE)</f>
        <v>#N/A</v>
      </c>
    </row>
    <row r="136" spans="1:41" ht="50" customHeight="1">
      <c r="A136" s="96">
        <f t="shared" si="2"/>
        <v>79</v>
      </c>
      <c r="B136" s="454"/>
      <c r="C136" s="455"/>
      <c r="D136" s="455"/>
      <c r="E136" s="455"/>
      <c r="F136" s="455"/>
      <c r="G136" s="455"/>
      <c r="H136" s="455"/>
      <c r="I136" s="455"/>
      <c r="J136" s="455"/>
      <c r="K136" s="455"/>
      <c r="L136" s="456"/>
      <c r="M136" s="457"/>
      <c r="N136" s="457"/>
      <c r="O136" s="457"/>
      <c r="P136" s="458"/>
      <c r="Q136" s="459"/>
      <c r="R136" s="460"/>
      <c r="S136" s="460"/>
      <c r="T136" s="460"/>
      <c r="U136" s="461"/>
      <c r="V136" s="262"/>
      <c r="W136" s="462"/>
      <c r="X136" s="463"/>
      <c r="Y136" s="464"/>
      <c r="Z136" s="465"/>
      <c r="AA136" s="465"/>
      <c r="AB136" s="465"/>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5" t="str">
        <f>IF($L$18="", "", VLOOKUP(Z136,【参考】数式用!$A$4:$M$54,13,FALSE))</f>
        <v/>
      </c>
      <c r="AO136" s="46" t="e">
        <f>VLOOKUP(Z136,【参考】数式用!$A$2:$N$54,14,FALSE)</f>
        <v>#N/A</v>
      </c>
    </row>
    <row r="137" spans="1:41" ht="50" customHeight="1">
      <c r="A137" s="96">
        <f t="shared" si="2"/>
        <v>80</v>
      </c>
      <c r="B137" s="454"/>
      <c r="C137" s="455"/>
      <c r="D137" s="455"/>
      <c r="E137" s="455"/>
      <c r="F137" s="455"/>
      <c r="G137" s="455"/>
      <c r="H137" s="455"/>
      <c r="I137" s="455"/>
      <c r="J137" s="455"/>
      <c r="K137" s="455"/>
      <c r="L137" s="456"/>
      <c r="M137" s="457"/>
      <c r="N137" s="457"/>
      <c r="O137" s="457"/>
      <c r="P137" s="458"/>
      <c r="Q137" s="459"/>
      <c r="R137" s="460"/>
      <c r="S137" s="460"/>
      <c r="T137" s="460"/>
      <c r="U137" s="461"/>
      <c r="V137" s="262"/>
      <c r="W137" s="462"/>
      <c r="X137" s="463"/>
      <c r="Y137" s="464"/>
      <c r="Z137" s="465"/>
      <c r="AA137" s="465"/>
      <c r="AB137" s="465"/>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5" t="str">
        <f>IF($L$18="", "", VLOOKUP(Z137,【参考】数式用!$A$4:$M$54,13,FALSE))</f>
        <v/>
      </c>
      <c r="AO137" s="46" t="e">
        <f>VLOOKUP(Z137,【参考】数式用!$A$2:$N$54,14,FALSE)</f>
        <v>#N/A</v>
      </c>
    </row>
    <row r="138" spans="1:41" ht="50" customHeight="1">
      <c r="A138" s="96">
        <f t="shared" si="2"/>
        <v>81</v>
      </c>
      <c r="B138" s="454"/>
      <c r="C138" s="455"/>
      <c r="D138" s="455"/>
      <c r="E138" s="455"/>
      <c r="F138" s="455"/>
      <c r="G138" s="455"/>
      <c r="H138" s="455"/>
      <c r="I138" s="455"/>
      <c r="J138" s="455"/>
      <c r="K138" s="455"/>
      <c r="L138" s="456"/>
      <c r="M138" s="457"/>
      <c r="N138" s="457"/>
      <c r="O138" s="457"/>
      <c r="P138" s="458"/>
      <c r="Q138" s="459"/>
      <c r="R138" s="460"/>
      <c r="S138" s="460"/>
      <c r="T138" s="460"/>
      <c r="U138" s="461"/>
      <c r="V138" s="262"/>
      <c r="W138" s="462"/>
      <c r="X138" s="463"/>
      <c r="Y138" s="464"/>
      <c r="Z138" s="465"/>
      <c r="AA138" s="465"/>
      <c r="AB138" s="465"/>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5" t="str">
        <f>IF($L$18="", "", VLOOKUP(Z138,【参考】数式用!$A$4:$M$54,13,FALSE))</f>
        <v/>
      </c>
      <c r="AO138" s="46" t="e">
        <f>VLOOKUP(Z138,【参考】数式用!$A$2:$N$54,14,FALSE)</f>
        <v>#N/A</v>
      </c>
    </row>
    <row r="139" spans="1:41" ht="50" customHeight="1">
      <c r="A139" s="96">
        <f t="shared" si="2"/>
        <v>82</v>
      </c>
      <c r="B139" s="454"/>
      <c r="C139" s="455"/>
      <c r="D139" s="455"/>
      <c r="E139" s="455"/>
      <c r="F139" s="455"/>
      <c r="G139" s="455"/>
      <c r="H139" s="455"/>
      <c r="I139" s="455"/>
      <c r="J139" s="455"/>
      <c r="K139" s="455"/>
      <c r="L139" s="456"/>
      <c r="M139" s="457"/>
      <c r="N139" s="457"/>
      <c r="O139" s="457"/>
      <c r="P139" s="458"/>
      <c r="Q139" s="459"/>
      <c r="R139" s="460"/>
      <c r="S139" s="460"/>
      <c r="T139" s="460"/>
      <c r="U139" s="461"/>
      <c r="V139" s="262"/>
      <c r="W139" s="462"/>
      <c r="X139" s="463"/>
      <c r="Y139" s="464"/>
      <c r="Z139" s="465"/>
      <c r="AA139" s="465"/>
      <c r="AB139" s="465"/>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5" t="str">
        <f>IF($L$18="", "", VLOOKUP(Z139,【参考】数式用!$A$4:$M$54,13,FALSE))</f>
        <v/>
      </c>
      <c r="AO139" s="46" t="e">
        <f>VLOOKUP(Z139,【参考】数式用!$A$2:$N$54,14,FALSE)</f>
        <v>#N/A</v>
      </c>
    </row>
    <row r="140" spans="1:41" ht="50" customHeight="1">
      <c r="A140" s="96">
        <f t="shared" si="2"/>
        <v>83</v>
      </c>
      <c r="B140" s="454"/>
      <c r="C140" s="455"/>
      <c r="D140" s="455"/>
      <c r="E140" s="455"/>
      <c r="F140" s="455"/>
      <c r="G140" s="455"/>
      <c r="H140" s="455"/>
      <c r="I140" s="455"/>
      <c r="J140" s="455"/>
      <c r="K140" s="455"/>
      <c r="L140" s="456"/>
      <c r="M140" s="457"/>
      <c r="N140" s="457"/>
      <c r="O140" s="457"/>
      <c r="P140" s="458"/>
      <c r="Q140" s="459"/>
      <c r="R140" s="460"/>
      <c r="S140" s="460"/>
      <c r="T140" s="460"/>
      <c r="U140" s="461"/>
      <c r="V140" s="262"/>
      <c r="W140" s="462"/>
      <c r="X140" s="463"/>
      <c r="Y140" s="464"/>
      <c r="Z140" s="465"/>
      <c r="AA140" s="465"/>
      <c r="AB140" s="465"/>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5" t="str">
        <f>IF($L$18="", "", VLOOKUP(Z140,【参考】数式用!$A$4:$M$54,13,FALSE))</f>
        <v/>
      </c>
      <c r="AO140" s="46" t="e">
        <f>VLOOKUP(Z140,【参考】数式用!$A$2:$N$54,14,FALSE)</f>
        <v>#N/A</v>
      </c>
    </row>
    <row r="141" spans="1:41" ht="50" customHeight="1">
      <c r="A141" s="96">
        <f t="shared" si="2"/>
        <v>84</v>
      </c>
      <c r="B141" s="454"/>
      <c r="C141" s="455"/>
      <c r="D141" s="455"/>
      <c r="E141" s="455"/>
      <c r="F141" s="455"/>
      <c r="G141" s="455"/>
      <c r="H141" s="455"/>
      <c r="I141" s="455"/>
      <c r="J141" s="455"/>
      <c r="K141" s="455"/>
      <c r="L141" s="456"/>
      <c r="M141" s="457"/>
      <c r="N141" s="457"/>
      <c r="O141" s="457"/>
      <c r="P141" s="458"/>
      <c r="Q141" s="459"/>
      <c r="R141" s="460"/>
      <c r="S141" s="460"/>
      <c r="T141" s="460"/>
      <c r="U141" s="461"/>
      <c r="V141" s="262"/>
      <c r="W141" s="462"/>
      <c r="X141" s="463"/>
      <c r="Y141" s="464"/>
      <c r="Z141" s="465"/>
      <c r="AA141" s="465"/>
      <c r="AB141" s="465"/>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5" t="str">
        <f>IF($L$18="", "", VLOOKUP(Z141,【参考】数式用!$A$4:$M$54,13,FALSE))</f>
        <v/>
      </c>
      <c r="AO141" s="46" t="e">
        <f>VLOOKUP(Z141,【参考】数式用!$A$2:$N$54,14,FALSE)</f>
        <v>#N/A</v>
      </c>
    </row>
    <row r="142" spans="1:41" ht="50" customHeight="1">
      <c r="A142" s="96">
        <f t="shared" si="2"/>
        <v>85</v>
      </c>
      <c r="B142" s="454"/>
      <c r="C142" s="455"/>
      <c r="D142" s="455"/>
      <c r="E142" s="455"/>
      <c r="F142" s="455"/>
      <c r="G142" s="455"/>
      <c r="H142" s="455"/>
      <c r="I142" s="455"/>
      <c r="J142" s="455"/>
      <c r="K142" s="455"/>
      <c r="L142" s="456"/>
      <c r="M142" s="457"/>
      <c r="N142" s="457"/>
      <c r="O142" s="457"/>
      <c r="P142" s="458"/>
      <c r="Q142" s="459"/>
      <c r="R142" s="460"/>
      <c r="S142" s="460"/>
      <c r="T142" s="460"/>
      <c r="U142" s="461"/>
      <c r="V142" s="262"/>
      <c r="W142" s="462"/>
      <c r="X142" s="463"/>
      <c r="Y142" s="464"/>
      <c r="Z142" s="465"/>
      <c r="AA142" s="465"/>
      <c r="AB142" s="465"/>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5" t="str">
        <f>IF($L$18="", "", VLOOKUP(Z142,【参考】数式用!$A$4:$M$54,13,FALSE))</f>
        <v/>
      </c>
      <c r="AO142" s="46" t="e">
        <f>VLOOKUP(Z142,【参考】数式用!$A$2:$N$54,14,FALSE)</f>
        <v>#N/A</v>
      </c>
    </row>
    <row r="143" spans="1:41" ht="50" customHeight="1">
      <c r="A143" s="96">
        <f t="shared" si="2"/>
        <v>86</v>
      </c>
      <c r="B143" s="454"/>
      <c r="C143" s="455"/>
      <c r="D143" s="455"/>
      <c r="E143" s="455"/>
      <c r="F143" s="455"/>
      <c r="G143" s="455"/>
      <c r="H143" s="455"/>
      <c r="I143" s="455"/>
      <c r="J143" s="455"/>
      <c r="K143" s="455"/>
      <c r="L143" s="456"/>
      <c r="M143" s="457"/>
      <c r="N143" s="457"/>
      <c r="O143" s="457"/>
      <c r="P143" s="458"/>
      <c r="Q143" s="459"/>
      <c r="R143" s="460"/>
      <c r="S143" s="460"/>
      <c r="T143" s="460"/>
      <c r="U143" s="461"/>
      <c r="V143" s="262"/>
      <c r="W143" s="462"/>
      <c r="X143" s="463"/>
      <c r="Y143" s="464"/>
      <c r="Z143" s="465"/>
      <c r="AA143" s="465"/>
      <c r="AB143" s="465"/>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5" t="str">
        <f>IF($L$18="", "", VLOOKUP(Z143,【参考】数式用!$A$4:$M$54,13,FALSE))</f>
        <v/>
      </c>
      <c r="AO143" s="46" t="e">
        <f>VLOOKUP(Z143,【参考】数式用!$A$2:$N$54,14,FALSE)</f>
        <v>#N/A</v>
      </c>
    </row>
    <row r="144" spans="1:41" ht="50" customHeight="1">
      <c r="A144" s="96">
        <f t="shared" si="2"/>
        <v>87</v>
      </c>
      <c r="B144" s="454"/>
      <c r="C144" s="455"/>
      <c r="D144" s="455"/>
      <c r="E144" s="455"/>
      <c r="F144" s="455"/>
      <c r="G144" s="455"/>
      <c r="H144" s="455"/>
      <c r="I144" s="455"/>
      <c r="J144" s="455"/>
      <c r="K144" s="455"/>
      <c r="L144" s="456"/>
      <c r="M144" s="457"/>
      <c r="N144" s="457"/>
      <c r="O144" s="457"/>
      <c r="P144" s="458"/>
      <c r="Q144" s="459"/>
      <c r="R144" s="460"/>
      <c r="S144" s="460"/>
      <c r="T144" s="460"/>
      <c r="U144" s="461"/>
      <c r="V144" s="262"/>
      <c r="W144" s="462"/>
      <c r="X144" s="463"/>
      <c r="Y144" s="464"/>
      <c r="Z144" s="465"/>
      <c r="AA144" s="465"/>
      <c r="AB144" s="465"/>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5" t="str">
        <f>IF($L$18="", "", VLOOKUP(Z144,【参考】数式用!$A$4:$M$54,13,FALSE))</f>
        <v/>
      </c>
      <c r="AO144" s="46" t="e">
        <f>VLOOKUP(Z144,【参考】数式用!$A$2:$N$54,14,FALSE)</f>
        <v>#N/A</v>
      </c>
    </row>
    <row r="145" spans="1:41" ht="50" customHeight="1">
      <c r="A145" s="96">
        <f t="shared" si="2"/>
        <v>88</v>
      </c>
      <c r="B145" s="454"/>
      <c r="C145" s="455"/>
      <c r="D145" s="455"/>
      <c r="E145" s="455"/>
      <c r="F145" s="455"/>
      <c r="G145" s="455"/>
      <c r="H145" s="455"/>
      <c r="I145" s="455"/>
      <c r="J145" s="455"/>
      <c r="K145" s="455"/>
      <c r="L145" s="456"/>
      <c r="M145" s="457"/>
      <c r="N145" s="457"/>
      <c r="O145" s="457"/>
      <c r="P145" s="458"/>
      <c r="Q145" s="459"/>
      <c r="R145" s="460"/>
      <c r="S145" s="460"/>
      <c r="T145" s="460"/>
      <c r="U145" s="461"/>
      <c r="V145" s="262"/>
      <c r="W145" s="462"/>
      <c r="X145" s="463"/>
      <c r="Y145" s="464"/>
      <c r="Z145" s="465"/>
      <c r="AA145" s="465"/>
      <c r="AB145" s="465"/>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5" t="str">
        <f>IF($L$18="", "", VLOOKUP(Z145,【参考】数式用!$A$4:$M$54,13,FALSE))</f>
        <v/>
      </c>
      <c r="AO145" s="46" t="e">
        <f>VLOOKUP(Z145,【参考】数式用!$A$2:$N$54,14,FALSE)</f>
        <v>#N/A</v>
      </c>
    </row>
    <row r="146" spans="1:41" ht="50" customHeight="1">
      <c r="A146" s="96">
        <f t="shared" si="2"/>
        <v>89</v>
      </c>
      <c r="B146" s="454"/>
      <c r="C146" s="455"/>
      <c r="D146" s="455"/>
      <c r="E146" s="455"/>
      <c r="F146" s="455"/>
      <c r="G146" s="455"/>
      <c r="H146" s="455"/>
      <c r="I146" s="455"/>
      <c r="J146" s="455"/>
      <c r="K146" s="455"/>
      <c r="L146" s="456"/>
      <c r="M146" s="457"/>
      <c r="N146" s="457"/>
      <c r="O146" s="457"/>
      <c r="P146" s="458"/>
      <c r="Q146" s="459"/>
      <c r="R146" s="460"/>
      <c r="S146" s="460"/>
      <c r="T146" s="460"/>
      <c r="U146" s="461"/>
      <c r="V146" s="262"/>
      <c r="W146" s="462"/>
      <c r="X146" s="463"/>
      <c r="Y146" s="464"/>
      <c r="Z146" s="465"/>
      <c r="AA146" s="465"/>
      <c r="AB146" s="465"/>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5" t="str">
        <f>IF($L$18="", "", VLOOKUP(Z146,【参考】数式用!$A$4:$M$54,13,FALSE))</f>
        <v/>
      </c>
      <c r="AO146" s="46" t="e">
        <f>VLOOKUP(Z146,【参考】数式用!$A$2:$N$54,14,FALSE)</f>
        <v>#N/A</v>
      </c>
    </row>
    <row r="147" spans="1:41" ht="50" customHeight="1">
      <c r="A147" s="96">
        <f t="shared" si="2"/>
        <v>90</v>
      </c>
      <c r="B147" s="454"/>
      <c r="C147" s="455"/>
      <c r="D147" s="455"/>
      <c r="E147" s="455"/>
      <c r="F147" s="455"/>
      <c r="G147" s="455"/>
      <c r="H147" s="455"/>
      <c r="I147" s="455"/>
      <c r="J147" s="455"/>
      <c r="K147" s="455"/>
      <c r="L147" s="456"/>
      <c r="M147" s="457"/>
      <c r="N147" s="457"/>
      <c r="O147" s="457"/>
      <c r="P147" s="458"/>
      <c r="Q147" s="459"/>
      <c r="R147" s="460"/>
      <c r="S147" s="460"/>
      <c r="T147" s="460"/>
      <c r="U147" s="461"/>
      <c r="V147" s="262"/>
      <c r="W147" s="462"/>
      <c r="X147" s="463"/>
      <c r="Y147" s="464"/>
      <c r="Z147" s="465"/>
      <c r="AA147" s="465"/>
      <c r="AB147" s="465"/>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5" t="str">
        <f>IF($L$18="", "", VLOOKUP(Z147,【参考】数式用!$A$4:$M$54,13,FALSE))</f>
        <v/>
      </c>
      <c r="AO147" s="46" t="e">
        <f>VLOOKUP(Z147,【参考】数式用!$A$2:$N$54,14,FALSE)</f>
        <v>#N/A</v>
      </c>
    </row>
    <row r="148" spans="1:41" ht="50" customHeight="1">
      <c r="A148" s="96">
        <f t="shared" si="2"/>
        <v>91</v>
      </c>
      <c r="B148" s="454"/>
      <c r="C148" s="455"/>
      <c r="D148" s="455"/>
      <c r="E148" s="455"/>
      <c r="F148" s="455"/>
      <c r="G148" s="455"/>
      <c r="H148" s="455"/>
      <c r="I148" s="455"/>
      <c r="J148" s="455"/>
      <c r="K148" s="455"/>
      <c r="L148" s="456"/>
      <c r="M148" s="457"/>
      <c r="N148" s="457"/>
      <c r="O148" s="457"/>
      <c r="P148" s="458"/>
      <c r="Q148" s="459"/>
      <c r="R148" s="460"/>
      <c r="S148" s="460"/>
      <c r="T148" s="460"/>
      <c r="U148" s="461"/>
      <c r="V148" s="262"/>
      <c r="W148" s="462"/>
      <c r="X148" s="463"/>
      <c r="Y148" s="464"/>
      <c r="Z148" s="465"/>
      <c r="AA148" s="465"/>
      <c r="AB148" s="465"/>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5" t="str">
        <f>IF($L$18="", "", VLOOKUP(Z148,【参考】数式用!$A$4:$M$54,13,FALSE))</f>
        <v/>
      </c>
      <c r="AO148" s="46" t="e">
        <f>VLOOKUP(Z148,【参考】数式用!$A$2:$N$54,14,FALSE)</f>
        <v>#N/A</v>
      </c>
    </row>
    <row r="149" spans="1:41" ht="50" customHeight="1">
      <c r="A149" s="96">
        <f t="shared" si="2"/>
        <v>92</v>
      </c>
      <c r="B149" s="454"/>
      <c r="C149" s="455"/>
      <c r="D149" s="455"/>
      <c r="E149" s="455"/>
      <c r="F149" s="455"/>
      <c r="G149" s="455"/>
      <c r="H149" s="455"/>
      <c r="I149" s="455"/>
      <c r="J149" s="455"/>
      <c r="K149" s="455"/>
      <c r="L149" s="456"/>
      <c r="M149" s="457"/>
      <c r="N149" s="457"/>
      <c r="O149" s="457"/>
      <c r="P149" s="458"/>
      <c r="Q149" s="459"/>
      <c r="R149" s="460"/>
      <c r="S149" s="460"/>
      <c r="T149" s="460"/>
      <c r="U149" s="461"/>
      <c r="V149" s="262"/>
      <c r="W149" s="462"/>
      <c r="X149" s="463"/>
      <c r="Y149" s="464"/>
      <c r="Z149" s="465"/>
      <c r="AA149" s="465"/>
      <c r="AB149" s="465"/>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5" t="str">
        <f>IF($L$18="", "", VLOOKUP(Z149,【参考】数式用!$A$4:$M$54,13,FALSE))</f>
        <v/>
      </c>
      <c r="AO149" s="46" t="e">
        <f>VLOOKUP(Z149,【参考】数式用!$A$2:$N$54,14,FALSE)</f>
        <v>#N/A</v>
      </c>
    </row>
    <row r="150" spans="1:41" ht="50" customHeight="1">
      <c r="A150" s="96">
        <f t="shared" ref="A150:A155" si="3">A149+1</f>
        <v>93</v>
      </c>
      <c r="B150" s="454"/>
      <c r="C150" s="455"/>
      <c r="D150" s="455"/>
      <c r="E150" s="455"/>
      <c r="F150" s="455"/>
      <c r="G150" s="455"/>
      <c r="H150" s="455"/>
      <c r="I150" s="455"/>
      <c r="J150" s="455"/>
      <c r="K150" s="455"/>
      <c r="L150" s="456"/>
      <c r="M150" s="457"/>
      <c r="N150" s="457"/>
      <c r="O150" s="457"/>
      <c r="P150" s="458"/>
      <c r="Q150" s="459"/>
      <c r="R150" s="460"/>
      <c r="S150" s="460"/>
      <c r="T150" s="460"/>
      <c r="U150" s="461"/>
      <c r="V150" s="262"/>
      <c r="W150" s="462"/>
      <c r="X150" s="463"/>
      <c r="Y150" s="464"/>
      <c r="Z150" s="465"/>
      <c r="AA150" s="465"/>
      <c r="AB150" s="465"/>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5" t="str">
        <f>IF($L$18="", "", VLOOKUP(Z150,【参考】数式用!$A$4:$M$54,13,FALSE))</f>
        <v/>
      </c>
      <c r="AO150" s="46" t="e">
        <f>VLOOKUP(Z150,【参考】数式用!$A$2:$N$54,14,FALSE)</f>
        <v>#N/A</v>
      </c>
    </row>
    <row r="151" spans="1:41" ht="50" customHeight="1">
      <c r="A151" s="96">
        <f t="shared" si="3"/>
        <v>94</v>
      </c>
      <c r="B151" s="454"/>
      <c r="C151" s="455"/>
      <c r="D151" s="455"/>
      <c r="E151" s="455"/>
      <c r="F151" s="455"/>
      <c r="G151" s="455"/>
      <c r="H151" s="455"/>
      <c r="I151" s="455"/>
      <c r="J151" s="455"/>
      <c r="K151" s="455"/>
      <c r="L151" s="456"/>
      <c r="M151" s="457"/>
      <c r="N151" s="457"/>
      <c r="O151" s="457"/>
      <c r="P151" s="458"/>
      <c r="Q151" s="459"/>
      <c r="R151" s="460"/>
      <c r="S151" s="460"/>
      <c r="T151" s="460"/>
      <c r="U151" s="461"/>
      <c r="V151" s="262"/>
      <c r="W151" s="462"/>
      <c r="X151" s="463"/>
      <c r="Y151" s="464"/>
      <c r="Z151" s="465"/>
      <c r="AA151" s="465"/>
      <c r="AB151" s="465"/>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5" t="str">
        <f>IF($L$18="", "", VLOOKUP(Z151,【参考】数式用!$A$4:$M$54,13,FALSE))</f>
        <v/>
      </c>
      <c r="AO151" s="46" t="e">
        <f>VLOOKUP(Z151,【参考】数式用!$A$2:$N$54,14,FALSE)</f>
        <v>#N/A</v>
      </c>
    </row>
    <row r="152" spans="1:41" ht="50" customHeight="1">
      <c r="A152" s="96">
        <f t="shared" si="3"/>
        <v>95</v>
      </c>
      <c r="B152" s="454"/>
      <c r="C152" s="455"/>
      <c r="D152" s="455"/>
      <c r="E152" s="455"/>
      <c r="F152" s="455"/>
      <c r="G152" s="455"/>
      <c r="H152" s="455"/>
      <c r="I152" s="455"/>
      <c r="J152" s="455"/>
      <c r="K152" s="455"/>
      <c r="L152" s="456"/>
      <c r="M152" s="457"/>
      <c r="N152" s="457"/>
      <c r="O152" s="457"/>
      <c r="P152" s="458"/>
      <c r="Q152" s="459"/>
      <c r="R152" s="460"/>
      <c r="S152" s="460"/>
      <c r="T152" s="460"/>
      <c r="U152" s="461"/>
      <c r="V152" s="262"/>
      <c r="W152" s="462"/>
      <c r="X152" s="463"/>
      <c r="Y152" s="464"/>
      <c r="Z152" s="465"/>
      <c r="AA152" s="465"/>
      <c r="AB152" s="465"/>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5" t="str">
        <f>IF($L$18="", "", VLOOKUP(Z152,【参考】数式用!$A$4:$M$54,13,FALSE))</f>
        <v/>
      </c>
      <c r="AO152" s="46" t="e">
        <f>VLOOKUP(Z152,【参考】数式用!$A$2:$N$54,14,FALSE)</f>
        <v>#N/A</v>
      </c>
    </row>
    <row r="153" spans="1:41" ht="50" customHeight="1">
      <c r="A153" s="96">
        <f t="shared" si="3"/>
        <v>96</v>
      </c>
      <c r="B153" s="454"/>
      <c r="C153" s="455"/>
      <c r="D153" s="455"/>
      <c r="E153" s="455"/>
      <c r="F153" s="455"/>
      <c r="G153" s="455"/>
      <c r="H153" s="455"/>
      <c r="I153" s="455"/>
      <c r="J153" s="455"/>
      <c r="K153" s="455"/>
      <c r="L153" s="456"/>
      <c r="M153" s="457"/>
      <c r="N153" s="457"/>
      <c r="O153" s="457"/>
      <c r="P153" s="458"/>
      <c r="Q153" s="459"/>
      <c r="R153" s="460"/>
      <c r="S153" s="460"/>
      <c r="T153" s="460"/>
      <c r="U153" s="461"/>
      <c r="V153" s="262"/>
      <c r="W153" s="462"/>
      <c r="X153" s="463"/>
      <c r="Y153" s="464"/>
      <c r="Z153" s="465"/>
      <c r="AA153" s="465"/>
      <c r="AB153" s="465"/>
      <c r="AC153" s="322" t="str">
        <f>IFERROR(VLOOKUP(Z153,【参考】数式用!$A$4:$B$54,2,FALSE),"")</f>
        <v/>
      </c>
      <c r="AD153" s="213"/>
      <c r="AE153" s="212" t="str">
        <f>IF(B153="","",IF(AO153="総合事業","数式を削除して手入力",IFERROR(INDEX(【参考】数式用!$AT$3:$AV$452,MATCH(Q153&amp;V153,【参考】数式用!$AS$3:$AS$452,0),MATCH(VLOOKUP(Z153,【参考】数式用!$AW$2:$AX$53,2,FALSE),【参考】数式用!$AT$2:$AV$2,0)),10)))</f>
        <v/>
      </c>
      <c r="AN153" s="395" t="str">
        <f>IF($L$18="", "", VLOOKUP(Z153,【参考】数式用!$A$4:$M$54,13,FALSE))</f>
        <v/>
      </c>
      <c r="AO153" s="46" t="e">
        <f>VLOOKUP(Z153,【参考】数式用!$A$2:$N$54,14,FALSE)</f>
        <v>#N/A</v>
      </c>
    </row>
    <row r="154" spans="1:41" ht="50" customHeight="1">
      <c r="A154" s="96">
        <f t="shared" si="3"/>
        <v>97</v>
      </c>
      <c r="B154" s="454"/>
      <c r="C154" s="455"/>
      <c r="D154" s="455"/>
      <c r="E154" s="455"/>
      <c r="F154" s="455"/>
      <c r="G154" s="455"/>
      <c r="H154" s="455"/>
      <c r="I154" s="455"/>
      <c r="J154" s="455"/>
      <c r="K154" s="455"/>
      <c r="L154" s="456"/>
      <c r="M154" s="457"/>
      <c r="N154" s="457"/>
      <c r="O154" s="457"/>
      <c r="P154" s="458"/>
      <c r="Q154" s="459"/>
      <c r="R154" s="460"/>
      <c r="S154" s="460"/>
      <c r="T154" s="460"/>
      <c r="U154" s="461"/>
      <c r="V154" s="262"/>
      <c r="W154" s="462"/>
      <c r="X154" s="463"/>
      <c r="Y154" s="464"/>
      <c r="Z154" s="465"/>
      <c r="AA154" s="465"/>
      <c r="AB154" s="465"/>
      <c r="AC154" s="322" t="str">
        <f>IFERROR(VLOOKUP(Z154,【参考】数式用!$A$4:$B$54,2,FALSE),"")</f>
        <v/>
      </c>
      <c r="AD154" s="213"/>
      <c r="AE154" s="212" t="str">
        <f>IF(B154="","",IF(AO154="総合事業","数式を削除して手入力",IFERROR(INDEX(【参考】数式用!$AT$3:$AV$452,MATCH(Q154&amp;V154,【参考】数式用!$AS$3:$AS$452,0),MATCH(VLOOKUP(Z154,【参考】数式用!$AW$2:$AX$53,2,FALSE),【参考】数式用!$AT$2:$AV$2,0)),10)))</f>
        <v/>
      </c>
      <c r="AN154" s="395" t="str">
        <f>IF($L$18="", "", VLOOKUP(Z154,【参考】数式用!$A$4:$M$54,13,FALSE))</f>
        <v/>
      </c>
      <c r="AO154" s="46" t="e">
        <f>VLOOKUP(Z154,【参考】数式用!$A$2:$N$54,14,FALSE)</f>
        <v>#N/A</v>
      </c>
    </row>
    <row r="155" spans="1:41" ht="50" customHeight="1">
      <c r="A155" s="96">
        <f t="shared" si="3"/>
        <v>98</v>
      </c>
      <c r="B155" s="454"/>
      <c r="C155" s="455"/>
      <c r="D155" s="455"/>
      <c r="E155" s="455"/>
      <c r="F155" s="455"/>
      <c r="G155" s="455"/>
      <c r="H155" s="455"/>
      <c r="I155" s="455"/>
      <c r="J155" s="455"/>
      <c r="K155" s="455"/>
      <c r="L155" s="456"/>
      <c r="M155" s="457"/>
      <c r="N155" s="457"/>
      <c r="O155" s="457"/>
      <c r="P155" s="458"/>
      <c r="Q155" s="459"/>
      <c r="R155" s="460"/>
      <c r="S155" s="460"/>
      <c r="T155" s="460"/>
      <c r="U155" s="461"/>
      <c r="V155" s="262"/>
      <c r="W155" s="462"/>
      <c r="X155" s="463"/>
      <c r="Y155" s="464"/>
      <c r="Z155" s="465"/>
      <c r="AA155" s="465"/>
      <c r="AB155" s="465"/>
      <c r="AC155" s="322" t="str">
        <f>IFERROR(VLOOKUP(Z155,【参考】数式用!$A$4:$B$54,2,FALSE),"")</f>
        <v/>
      </c>
      <c r="AD155" s="213"/>
      <c r="AE155" s="212" t="str">
        <f>IF(B155="","",IF(AO155="総合事業","数式を削除して手入力",IFERROR(INDEX(【参考】数式用!$AT$3:$AV$452,MATCH(Q155&amp;V155,【参考】数式用!$AS$3:$AS$452,0),MATCH(VLOOKUP(Z155,【参考】数式用!$AW$2:$AX$53,2,FALSE),【参考】数式用!$AT$2:$AV$2,0)),10)))</f>
        <v/>
      </c>
      <c r="AN155" s="395" t="str">
        <f>IF($L$18="", "", VLOOKUP(Z155,【参考】数式用!$A$4:$M$54,13,FALSE))</f>
        <v/>
      </c>
      <c r="AO155" s="46" t="e">
        <f>VLOOKUP(Z155,【参考】数式用!$A$2:$N$54,14,FALSE)</f>
        <v>#N/A</v>
      </c>
    </row>
    <row r="156" spans="1:41" ht="50" customHeight="1">
      <c r="A156" s="96">
        <f>A155+1</f>
        <v>99</v>
      </c>
      <c r="B156" s="454"/>
      <c r="C156" s="455"/>
      <c r="D156" s="455"/>
      <c r="E156" s="455"/>
      <c r="F156" s="455"/>
      <c r="G156" s="455"/>
      <c r="H156" s="455"/>
      <c r="I156" s="455"/>
      <c r="J156" s="455"/>
      <c r="K156" s="455"/>
      <c r="L156" s="456"/>
      <c r="M156" s="457"/>
      <c r="N156" s="457"/>
      <c r="O156" s="457"/>
      <c r="P156" s="458"/>
      <c r="Q156" s="459"/>
      <c r="R156" s="460"/>
      <c r="S156" s="460"/>
      <c r="T156" s="460"/>
      <c r="U156" s="461"/>
      <c r="V156" s="262"/>
      <c r="W156" s="462"/>
      <c r="X156" s="463"/>
      <c r="Y156" s="464"/>
      <c r="Z156" s="465"/>
      <c r="AA156" s="465"/>
      <c r="AB156" s="465"/>
      <c r="AC156" s="322" t="str">
        <f>IFERROR(VLOOKUP(Z156,【参考】数式用!$A$4:$B$54,2,FALSE),"")</f>
        <v/>
      </c>
      <c r="AD156" s="213"/>
      <c r="AE156" s="212" t="str">
        <f>IF(B156="","",IF(AO156="総合事業","数式を削除して手入力",IFERROR(INDEX(【参考】数式用!$AT$3:$AV$452,MATCH(Q156&amp;V156,【参考】数式用!$AS$3:$AS$452,0),MATCH(VLOOKUP(Z156,【参考】数式用!$AW$2:$AX$53,2,FALSE),【参考】数式用!$AT$2:$AV$2,0)),10)))</f>
        <v/>
      </c>
      <c r="AN156" s="395" t="str">
        <f>IF($L$18="", "", VLOOKUP(Z156,【参考】数式用!$A$4:$M$54,13,FALSE))</f>
        <v/>
      </c>
      <c r="AO156" s="46" t="e">
        <f>VLOOKUP(Z156,【参考】数式用!$A$2:$N$54,14,FALSE)</f>
        <v>#N/A</v>
      </c>
    </row>
    <row r="157" spans="1:41" ht="50" customHeight="1">
      <c r="A157" s="96">
        <f>A156+1</f>
        <v>100</v>
      </c>
      <c r="B157" s="454"/>
      <c r="C157" s="455"/>
      <c r="D157" s="455"/>
      <c r="E157" s="455"/>
      <c r="F157" s="455"/>
      <c r="G157" s="455"/>
      <c r="H157" s="455"/>
      <c r="I157" s="455"/>
      <c r="J157" s="455"/>
      <c r="K157" s="455"/>
      <c r="L157" s="456"/>
      <c r="M157" s="457"/>
      <c r="N157" s="457"/>
      <c r="O157" s="457"/>
      <c r="P157" s="458"/>
      <c r="Q157" s="459"/>
      <c r="R157" s="460"/>
      <c r="S157" s="460"/>
      <c r="T157" s="460"/>
      <c r="U157" s="461"/>
      <c r="V157" s="262"/>
      <c r="W157" s="462"/>
      <c r="X157" s="463"/>
      <c r="Y157" s="464"/>
      <c r="Z157" s="465"/>
      <c r="AA157" s="465"/>
      <c r="AB157" s="465"/>
      <c r="AC157" s="322" t="str">
        <f>IFERROR(VLOOKUP(Z157,【参考】数式用!$A$4:$B$54,2,FALSE),"")</f>
        <v/>
      </c>
      <c r="AD157" s="213"/>
      <c r="AE157" s="212" t="str">
        <f>IF(B157="","",IF(AO157="総合事業","数式を削除して手入力",IFERROR(INDEX(【参考】数式用!$AT$3:$AV$452,MATCH(Q157&amp;V157,【参考】数式用!$AS$3:$AS$452,0),MATCH(VLOOKUP(Z157,【参考】数式用!$AW$2:$AX$53,2,FALSE),【参考】数式用!$AT$2:$AV$2,0)),10)))</f>
        <v/>
      </c>
      <c r="AN157" s="395" t="str">
        <f>IF($L$18="", "", VLOOKUP(Z157,【参考】数式用!$A$4:$M$54,13,FALSE))</f>
        <v/>
      </c>
      <c r="AO157" s="46" t="e">
        <f>VLOOKUP(Z157,【参考】数式用!$A$2:$N$54,14,FALSE)</f>
        <v>#N/A</v>
      </c>
    </row>
    <row r="158" spans="1:41" ht="50" customHeight="1">
      <c r="A158" s="96">
        <f t="shared" ref="A158:A221" si="4">A157+1</f>
        <v>101</v>
      </c>
      <c r="B158" s="454"/>
      <c r="C158" s="455"/>
      <c r="D158" s="455"/>
      <c r="E158" s="455"/>
      <c r="F158" s="455"/>
      <c r="G158" s="455"/>
      <c r="H158" s="455"/>
      <c r="I158" s="455"/>
      <c r="J158" s="455"/>
      <c r="K158" s="455"/>
      <c r="L158" s="456"/>
      <c r="M158" s="457"/>
      <c r="N158" s="457"/>
      <c r="O158" s="457"/>
      <c r="P158" s="458"/>
      <c r="Q158" s="459"/>
      <c r="R158" s="460"/>
      <c r="S158" s="460"/>
      <c r="T158" s="460"/>
      <c r="U158" s="461"/>
      <c r="V158" s="262"/>
      <c r="W158" s="462"/>
      <c r="X158" s="463"/>
      <c r="Y158" s="464"/>
      <c r="Z158" s="465"/>
      <c r="AA158" s="465"/>
      <c r="AB158" s="465"/>
      <c r="AC158" s="322" t="str">
        <f>IFERROR(VLOOKUP(Z158,【参考】数式用!$A$4:$B$54,2,FALSE),"")</f>
        <v/>
      </c>
      <c r="AD158" s="213"/>
      <c r="AE158" s="212" t="str">
        <f>IF(B158="","",IF(AO158="総合事業","数式を削除して手入力",IFERROR(INDEX(【参考】数式用!$AT$3:$AV$452,MATCH(Q158&amp;V158,【参考】数式用!$AS$3:$AS$452,0),MATCH(VLOOKUP(Z158,【参考】数式用!$AW$2:$AX$53,2,FALSE),【参考】数式用!$AT$2:$AV$2,0)),10)))</f>
        <v/>
      </c>
      <c r="AN158" s="395" t="str">
        <f>IF($L$18="", "", VLOOKUP(Z158,【参考】数式用!$A$4:$M$54,13,FALSE))</f>
        <v/>
      </c>
      <c r="AO158" s="46" t="e">
        <f>VLOOKUP(Z158,【参考】数式用!$A$2:$N$54,14,FALSE)</f>
        <v>#N/A</v>
      </c>
    </row>
    <row r="159" spans="1:41" ht="50" customHeight="1">
      <c r="A159" s="96">
        <f t="shared" si="4"/>
        <v>102</v>
      </c>
      <c r="B159" s="454"/>
      <c r="C159" s="455"/>
      <c r="D159" s="455"/>
      <c r="E159" s="455"/>
      <c r="F159" s="455"/>
      <c r="G159" s="455"/>
      <c r="H159" s="455"/>
      <c r="I159" s="455"/>
      <c r="J159" s="455"/>
      <c r="K159" s="455"/>
      <c r="L159" s="456"/>
      <c r="M159" s="457"/>
      <c r="N159" s="457"/>
      <c r="O159" s="457"/>
      <c r="P159" s="458"/>
      <c r="Q159" s="459"/>
      <c r="R159" s="460"/>
      <c r="S159" s="460"/>
      <c r="T159" s="460"/>
      <c r="U159" s="461"/>
      <c r="V159" s="262"/>
      <c r="W159" s="462"/>
      <c r="X159" s="463"/>
      <c r="Y159" s="464"/>
      <c r="Z159" s="465"/>
      <c r="AA159" s="465"/>
      <c r="AB159" s="465"/>
      <c r="AC159" s="322" t="str">
        <f>IFERROR(VLOOKUP(Z159,【参考】数式用!$A$4:$B$54,2,FALSE),"")</f>
        <v/>
      </c>
      <c r="AD159" s="213"/>
      <c r="AE159" s="212" t="str">
        <f>IF(B159="","",IF(AO159="総合事業","数式を削除して手入力",IFERROR(INDEX(【参考】数式用!$AT$3:$AV$452,MATCH(Q159&amp;V159,【参考】数式用!$AS$3:$AS$452,0),MATCH(VLOOKUP(Z159,【参考】数式用!$AW$2:$AX$53,2,FALSE),【参考】数式用!$AT$2:$AV$2,0)),10)))</f>
        <v/>
      </c>
      <c r="AN159" s="395" t="str">
        <f>IF($L$18="", "", VLOOKUP(Z159,【参考】数式用!$A$4:$M$54,13,FALSE))</f>
        <v/>
      </c>
      <c r="AO159" s="46" t="e">
        <f>VLOOKUP(Z159,【参考】数式用!$A$2:$N$54,14,FALSE)</f>
        <v>#N/A</v>
      </c>
    </row>
    <row r="160" spans="1:41" ht="50" customHeight="1">
      <c r="A160" s="96">
        <f t="shared" si="4"/>
        <v>103</v>
      </c>
      <c r="B160" s="454"/>
      <c r="C160" s="455"/>
      <c r="D160" s="455"/>
      <c r="E160" s="455"/>
      <c r="F160" s="455"/>
      <c r="G160" s="455"/>
      <c r="H160" s="455"/>
      <c r="I160" s="455"/>
      <c r="J160" s="455"/>
      <c r="K160" s="455"/>
      <c r="L160" s="456"/>
      <c r="M160" s="457"/>
      <c r="N160" s="457"/>
      <c r="O160" s="457"/>
      <c r="P160" s="458"/>
      <c r="Q160" s="459"/>
      <c r="R160" s="460"/>
      <c r="S160" s="460"/>
      <c r="T160" s="460"/>
      <c r="U160" s="461"/>
      <c r="V160" s="262"/>
      <c r="W160" s="462"/>
      <c r="X160" s="463"/>
      <c r="Y160" s="464"/>
      <c r="Z160" s="465"/>
      <c r="AA160" s="465"/>
      <c r="AB160" s="465"/>
      <c r="AC160" s="322" t="str">
        <f>IFERROR(VLOOKUP(Z160,【参考】数式用!$A$4:$B$54,2,FALSE),"")</f>
        <v/>
      </c>
      <c r="AD160" s="213"/>
      <c r="AE160" s="212" t="str">
        <f>IF(B160="","",IF(AO160="総合事業","数式を削除して手入力",IFERROR(INDEX(【参考】数式用!$AT$3:$AV$452,MATCH(Q160&amp;V160,【参考】数式用!$AS$3:$AS$452,0),MATCH(VLOOKUP(Z160,【参考】数式用!$AW$2:$AX$53,2,FALSE),【参考】数式用!$AT$2:$AV$2,0)),10)))</f>
        <v/>
      </c>
      <c r="AN160" s="395" t="str">
        <f>IF($L$18="", "", VLOOKUP(Z160,【参考】数式用!$A$4:$M$54,13,FALSE))</f>
        <v/>
      </c>
      <c r="AO160" s="46" t="e">
        <f>VLOOKUP(Z160,【参考】数式用!$A$2:$N$54,14,FALSE)</f>
        <v>#N/A</v>
      </c>
    </row>
    <row r="161" spans="1:41" ht="50" customHeight="1">
      <c r="A161" s="96">
        <f t="shared" si="4"/>
        <v>104</v>
      </c>
      <c r="B161" s="454"/>
      <c r="C161" s="455"/>
      <c r="D161" s="455"/>
      <c r="E161" s="455"/>
      <c r="F161" s="455"/>
      <c r="G161" s="455"/>
      <c r="H161" s="455"/>
      <c r="I161" s="455"/>
      <c r="J161" s="455"/>
      <c r="K161" s="455"/>
      <c r="L161" s="456"/>
      <c r="M161" s="457"/>
      <c r="N161" s="457"/>
      <c r="O161" s="457"/>
      <c r="P161" s="458"/>
      <c r="Q161" s="459"/>
      <c r="R161" s="460"/>
      <c r="S161" s="460"/>
      <c r="T161" s="460"/>
      <c r="U161" s="461"/>
      <c r="V161" s="262"/>
      <c r="W161" s="462"/>
      <c r="X161" s="463"/>
      <c r="Y161" s="464"/>
      <c r="Z161" s="465"/>
      <c r="AA161" s="465"/>
      <c r="AB161" s="465"/>
      <c r="AC161" s="322" t="str">
        <f>IFERROR(VLOOKUP(Z161,【参考】数式用!$A$4:$B$54,2,FALSE),"")</f>
        <v/>
      </c>
      <c r="AD161" s="213"/>
      <c r="AE161" s="212" t="str">
        <f>IF(B161="","",IF(AO161="総合事業","数式を削除して手入力",IFERROR(INDEX(【参考】数式用!$AT$3:$AV$452,MATCH(Q161&amp;V161,【参考】数式用!$AS$3:$AS$452,0),MATCH(VLOOKUP(Z161,【参考】数式用!$AW$2:$AX$53,2,FALSE),【参考】数式用!$AT$2:$AV$2,0)),10)))</f>
        <v/>
      </c>
      <c r="AN161" s="395" t="str">
        <f>IF($L$18="", "", VLOOKUP(Z161,【参考】数式用!$A$4:$M$54,13,FALSE))</f>
        <v/>
      </c>
      <c r="AO161" s="46" t="e">
        <f>VLOOKUP(Z161,【参考】数式用!$A$2:$N$54,14,FALSE)</f>
        <v>#N/A</v>
      </c>
    </row>
    <row r="162" spans="1:41" ht="50" customHeight="1">
      <c r="A162" s="96">
        <f t="shared" si="4"/>
        <v>105</v>
      </c>
      <c r="B162" s="454"/>
      <c r="C162" s="455"/>
      <c r="D162" s="455"/>
      <c r="E162" s="455"/>
      <c r="F162" s="455"/>
      <c r="G162" s="455"/>
      <c r="H162" s="455"/>
      <c r="I162" s="455"/>
      <c r="J162" s="455"/>
      <c r="K162" s="455"/>
      <c r="L162" s="456"/>
      <c r="M162" s="457"/>
      <c r="N162" s="457"/>
      <c r="O162" s="457"/>
      <c r="P162" s="458"/>
      <c r="Q162" s="459"/>
      <c r="R162" s="460"/>
      <c r="S162" s="460"/>
      <c r="T162" s="460"/>
      <c r="U162" s="461"/>
      <c r="V162" s="262"/>
      <c r="W162" s="462"/>
      <c r="X162" s="463"/>
      <c r="Y162" s="464"/>
      <c r="Z162" s="465"/>
      <c r="AA162" s="465"/>
      <c r="AB162" s="465"/>
      <c r="AC162" s="322" t="str">
        <f>IFERROR(VLOOKUP(Z162,【参考】数式用!$A$4:$B$54,2,FALSE),"")</f>
        <v/>
      </c>
      <c r="AD162" s="213"/>
      <c r="AE162" s="212" t="str">
        <f>IF(B162="","",IF(AO162="総合事業","数式を削除して手入力",IFERROR(INDEX(【参考】数式用!$AT$3:$AV$452,MATCH(Q162&amp;V162,【参考】数式用!$AS$3:$AS$452,0),MATCH(VLOOKUP(Z162,【参考】数式用!$AW$2:$AX$53,2,FALSE),【参考】数式用!$AT$2:$AV$2,0)),10)))</f>
        <v/>
      </c>
      <c r="AN162" s="395" t="str">
        <f>IF($L$18="", "", VLOOKUP(Z162,【参考】数式用!$A$4:$M$54,13,FALSE))</f>
        <v/>
      </c>
      <c r="AO162" s="46" t="e">
        <f>VLOOKUP(Z162,【参考】数式用!$A$2:$N$54,14,FALSE)</f>
        <v>#N/A</v>
      </c>
    </row>
    <row r="163" spans="1:41" ht="50" customHeight="1">
      <c r="A163" s="96">
        <f t="shared" si="4"/>
        <v>106</v>
      </c>
      <c r="B163" s="454"/>
      <c r="C163" s="455"/>
      <c r="D163" s="455"/>
      <c r="E163" s="455"/>
      <c r="F163" s="455"/>
      <c r="G163" s="455"/>
      <c r="H163" s="455"/>
      <c r="I163" s="455"/>
      <c r="J163" s="455"/>
      <c r="K163" s="455"/>
      <c r="L163" s="456"/>
      <c r="M163" s="457"/>
      <c r="N163" s="457"/>
      <c r="O163" s="457"/>
      <c r="P163" s="458"/>
      <c r="Q163" s="459"/>
      <c r="R163" s="460"/>
      <c r="S163" s="460"/>
      <c r="T163" s="460"/>
      <c r="U163" s="461"/>
      <c r="V163" s="262"/>
      <c r="W163" s="462"/>
      <c r="X163" s="463"/>
      <c r="Y163" s="464"/>
      <c r="Z163" s="465"/>
      <c r="AA163" s="465"/>
      <c r="AB163" s="465"/>
      <c r="AC163" s="322" t="str">
        <f>IFERROR(VLOOKUP(Z163,【参考】数式用!$A$4:$B$54,2,FALSE),"")</f>
        <v/>
      </c>
      <c r="AD163" s="213"/>
      <c r="AE163" s="212" t="str">
        <f>IF(B163="","",IF(AO163="総合事業","数式を削除して手入力",IFERROR(INDEX(【参考】数式用!$AT$3:$AV$452,MATCH(Q163&amp;V163,【参考】数式用!$AS$3:$AS$452,0),MATCH(VLOOKUP(Z163,【参考】数式用!$AW$2:$AX$53,2,FALSE),【参考】数式用!$AT$2:$AV$2,0)),10)))</f>
        <v/>
      </c>
      <c r="AN163" s="395" t="str">
        <f>IF($L$18="", "", VLOOKUP(Z163,【参考】数式用!$A$4:$M$54,13,FALSE))</f>
        <v/>
      </c>
      <c r="AO163" s="46" t="e">
        <f>VLOOKUP(Z163,【参考】数式用!$A$2:$N$54,14,FALSE)</f>
        <v>#N/A</v>
      </c>
    </row>
    <row r="164" spans="1:41" ht="50" customHeight="1">
      <c r="A164" s="96">
        <f t="shared" si="4"/>
        <v>107</v>
      </c>
      <c r="B164" s="454"/>
      <c r="C164" s="455"/>
      <c r="D164" s="455"/>
      <c r="E164" s="455"/>
      <c r="F164" s="455"/>
      <c r="G164" s="455"/>
      <c r="H164" s="455"/>
      <c r="I164" s="455"/>
      <c r="J164" s="455"/>
      <c r="K164" s="455"/>
      <c r="L164" s="456"/>
      <c r="M164" s="457"/>
      <c r="N164" s="457"/>
      <c r="O164" s="457"/>
      <c r="P164" s="458"/>
      <c r="Q164" s="459"/>
      <c r="R164" s="460"/>
      <c r="S164" s="460"/>
      <c r="T164" s="460"/>
      <c r="U164" s="461"/>
      <c r="V164" s="262"/>
      <c r="W164" s="462"/>
      <c r="X164" s="463"/>
      <c r="Y164" s="464"/>
      <c r="Z164" s="465"/>
      <c r="AA164" s="465"/>
      <c r="AB164" s="465"/>
      <c r="AC164" s="322" t="str">
        <f>IFERROR(VLOOKUP(Z164,【参考】数式用!$A$4:$B$54,2,FALSE),"")</f>
        <v/>
      </c>
      <c r="AD164" s="213"/>
      <c r="AE164" s="212" t="str">
        <f>IF(B164="","",IF(AO164="総合事業","数式を削除して手入力",IFERROR(INDEX(【参考】数式用!$AT$3:$AV$452,MATCH(Q164&amp;V164,【参考】数式用!$AS$3:$AS$452,0),MATCH(VLOOKUP(Z164,【参考】数式用!$AW$2:$AX$53,2,FALSE),【参考】数式用!$AT$2:$AV$2,0)),10)))</f>
        <v/>
      </c>
      <c r="AN164" s="395" t="str">
        <f>IF($L$18="", "", VLOOKUP(Z164,【参考】数式用!$A$4:$M$54,13,FALSE))</f>
        <v/>
      </c>
      <c r="AO164" s="46" t="e">
        <f>VLOOKUP(Z164,【参考】数式用!$A$2:$N$54,14,FALSE)</f>
        <v>#N/A</v>
      </c>
    </row>
    <row r="165" spans="1:41" ht="50" customHeight="1">
      <c r="A165" s="96">
        <f t="shared" si="4"/>
        <v>108</v>
      </c>
      <c r="B165" s="454"/>
      <c r="C165" s="455"/>
      <c r="D165" s="455"/>
      <c r="E165" s="455"/>
      <c r="F165" s="455"/>
      <c r="G165" s="455"/>
      <c r="H165" s="455"/>
      <c r="I165" s="455"/>
      <c r="J165" s="455"/>
      <c r="K165" s="455"/>
      <c r="L165" s="456"/>
      <c r="M165" s="457"/>
      <c r="N165" s="457"/>
      <c r="O165" s="457"/>
      <c r="P165" s="458"/>
      <c r="Q165" s="459"/>
      <c r="R165" s="460"/>
      <c r="S165" s="460"/>
      <c r="T165" s="460"/>
      <c r="U165" s="461"/>
      <c r="V165" s="262"/>
      <c r="W165" s="462"/>
      <c r="X165" s="463"/>
      <c r="Y165" s="464"/>
      <c r="Z165" s="465"/>
      <c r="AA165" s="465"/>
      <c r="AB165" s="465"/>
      <c r="AC165" s="322" t="str">
        <f>IFERROR(VLOOKUP(Z165,【参考】数式用!$A$4:$B$54,2,FALSE),"")</f>
        <v/>
      </c>
      <c r="AD165" s="213"/>
      <c r="AE165" s="212" t="str">
        <f>IF(B165="","",IF(AO165="総合事業","数式を削除して手入力",IFERROR(INDEX(【参考】数式用!$AT$3:$AV$452,MATCH(Q165&amp;V165,【参考】数式用!$AS$3:$AS$452,0),MATCH(VLOOKUP(Z165,【参考】数式用!$AW$2:$AX$53,2,FALSE),【参考】数式用!$AT$2:$AV$2,0)),10)))</f>
        <v/>
      </c>
      <c r="AN165" s="395" t="str">
        <f>IF($L$18="", "", VLOOKUP(Z165,【参考】数式用!$A$4:$M$54,13,FALSE))</f>
        <v/>
      </c>
      <c r="AO165" s="46" t="e">
        <f>VLOOKUP(Z165,【参考】数式用!$A$2:$N$54,14,FALSE)</f>
        <v>#N/A</v>
      </c>
    </row>
    <row r="166" spans="1:41" ht="50" customHeight="1">
      <c r="A166" s="96">
        <f t="shared" si="4"/>
        <v>109</v>
      </c>
      <c r="B166" s="454"/>
      <c r="C166" s="455"/>
      <c r="D166" s="455"/>
      <c r="E166" s="455"/>
      <c r="F166" s="455"/>
      <c r="G166" s="455"/>
      <c r="H166" s="455"/>
      <c r="I166" s="455"/>
      <c r="J166" s="455"/>
      <c r="K166" s="455"/>
      <c r="L166" s="456"/>
      <c r="M166" s="457"/>
      <c r="N166" s="457"/>
      <c r="O166" s="457"/>
      <c r="P166" s="458"/>
      <c r="Q166" s="459"/>
      <c r="R166" s="460"/>
      <c r="S166" s="460"/>
      <c r="T166" s="460"/>
      <c r="U166" s="461"/>
      <c r="V166" s="262"/>
      <c r="W166" s="462"/>
      <c r="X166" s="463"/>
      <c r="Y166" s="464"/>
      <c r="Z166" s="465"/>
      <c r="AA166" s="465"/>
      <c r="AB166" s="465"/>
      <c r="AC166" s="322" t="str">
        <f>IFERROR(VLOOKUP(Z166,【参考】数式用!$A$4:$B$54,2,FALSE),"")</f>
        <v/>
      </c>
      <c r="AD166" s="213"/>
      <c r="AE166" s="212" t="str">
        <f>IF(B166="","",IF(AO166="総合事業","数式を削除して手入力",IFERROR(INDEX(【参考】数式用!$AT$3:$AV$452,MATCH(Q166&amp;V166,【参考】数式用!$AS$3:$AS$452,0),MATCH(VLOOKUP(Z166,【参考】数式用!$AW$2:$AX$53,2,FALSE),【参考】数式用!$AT$2:$AV$2,0)),10)))</f>
        <v/>
      </c>
      <c r="AN166" s="395" t="str">
        <f>IF($L$18="", "", VLOOKUP(Z166,【参考】数式用!$A$4:$M$54,13,FALSE))</f>
        <v/>
      </c>
      <c r="AO166" s="46" t="e">
        <f>VLOOKUP(Z166,【参考】数式用!$A$2:$N$54,14,FALSE)</f>
        <v>#N/A</v>
      </c>
    </row>
    <row r="167" spans="1:41" ht="50" customHeight="1">
      <c r="A167" s="96">
        <f t="shared" si="4"/>
        <v>110</v>
      </c>
      <c r="B167" s="454"/>
      <c r="C167" s="455"/>
      <c r="D167" s="455"/>
      <c r="E167" s="455"/>
      <c r="F167" s="455"/>
      <c r="G167" s="455"/>
      <c r="H167" s="455"/>
      <c r="I167" s="455"/>
      <c r="J167" s="455"/>
      <c r="K167" s="455"/>
      <c r="L167" s="456"/>
      <c r="M167" s="457"/>
      <c r="N167" s="457"/>
      <c r="O167" s="457"/>
      <c r="P167" s="458"/>
      <c r="Q167" s="459"/>
      <c r="R167" s="460"/>
      <c r="S167" s="460"/>
      <c r="T167" s="460"/>
      <c r="U167" s="461"/>
      <c r="V167" s="262"/>
      <c r="W167" s="462"/>
      <c r="X167" s="463"/>
      <c r="Y167" s="464"/>
      <c r="Z167" s="465"/>
      <c r="AA167" s="465"/>
      <c r="AB167" s="465"/>
      <c r="AC167" s="322" t="str">
        <f>IFERROR(VLOOKUP(Z167,【参考】数式用!$A$4:$B$54,2,FALSE),"")</f>
        <v/>
      </c>
      <c r="AD167" s="213"/>
      <c r="AE167" s="212" t="str">
        <f>IF(B167="","",IF(AO167="総合事業","数式を削除して手入力",IFERROR(INDEX(【参考】数式用!$AT$3:$AV$452,MATCH(Q167&amp;V167,【参考】数式用!$AS$3:$AS$452,0),MATCH(VLOOKUP(Z167,【参考】数式用!$AW$2:$AX$53,2,FALSE),【参考】数式用!$AT$2:$AV$2,0)),10)))</f>
        <v/>
      </c>
      <c r="AN167" s="395" t="str">
        <f>IF($L$18="", "", VLOOKUP(Z167,【参考】数式用!$A$4:$M$54,13,FALSE))</f>
        <v/>
      </c>
      <c r="AO167" s="46" t="e">
        <f>VLOOKUP(Z167,【参考】数式用!$A$2:$N$54,14,FALSE)</f>
        <v>#N/A</v>
      </c>
    </row>
    <row r="168" spans="1:41" ht="50" customHeight="1">
      <c r="A168" s="96">
        <f t="shared" si="4"/>
        <v>111</v>
      </c>
      <c r="B168" s="454"/>
      <c r="C168" s="455"/>
      <c r="D168" s="455"/>
      <c r="E168" s="455"/>
      <c r="F168" s="455"/>
      <c r="G168" s="455"/>
      <c r="H168" s="455"/>
      <c r="I168" s="455"/>
      <c r="J168" s="455"/>
      <c r="K168" s="455"/>
      <c r="L168" s="456"/>
      <c r="M168" s="457"/>
      <c r="N168" s="457"/>
      <c r="O168" s="457"/>
      <c r="P168" s="458"/>
      <c r="Q168" s="459"/>
      <c r="R168" s="460"/>
      <c r="S168" s="460"/>
      <c r="T168" s="460"/>
      <c r="U168" s="461"/>
      <c r="V168" s="262"/>
      <c r="W168" s="462"/>
      <c r="X168" s="463"/>
      <c r="Y168" s="464"/>
      <c r="Z168" s="465"/>
      <c r="AA168" s="465"/>
      <c r="AB168" s="465"/>
      <c r="AC168" s="322" t="str">
        <f>IFERROR(VLOOKUP(Z168,【参考】数式用!$A$4:$B$54,2,FALSE),"")</f>
        <v/>
      </c>
      <c r="AD168" s="213"/>
      <c r="AE168" s="212" t="str">
        <f>IF(B168="","",IF(AO168="総合事業","数式を削除して手入力",IFERROR(INDEX(【参考】数式用!$AT$3:$AV$452,MATCH(Q168&amp;V168,【参考】数式用!$AS$3:$AS$452,0),MATCH(VLOOKUP(Z168,【参考】数式用!$AW$2:$AX$53,2,FALSE),【参考】数式用!$AT$2:$AV$2,0)),10)))</f>
        <v/>
      </c>
      <c r="AN168" s="395" t="str">
        <f>IF($L$18="", "", VLOOKUP(Z168,【参考】数式用!$A$4:$M$54,13,FALSE))</f>
        <v/>
      </c>
      <c r="AO168" s="46" t="e">
        <f>VLOOKUP(Z168,【参考】数式用!$A$2:$N$54,14,FALSE)</f>
        <v>#N/A</v>
      </c>
    </row>
    <row r="169" spans="1:41" ht="50" customHeight="1">
      <c r="A169" s="96">
        <f t="shared" si="4"/>
        <v>112</v>
      </c>
      <c r="B169" s="454"/>
      <c r="C169" s="455"/>
      <c r="D169" s="455"/>
      <c r="E169" s="455"/>
      <c r="F169" s="455"/>
      <c r="G169" s="455"/>
      <c r="H169" s="455"/>
      <c r="I169" s="455"/>
      <c r="J169" s="455"/>
      <c r="K169" s="455"/>
      <c r="L169" s="456"/>
      <c r="M169" s="457"/>
      <c r="N169" s="457"/>
      <c r="O169" s="457"/>
      <c r="P169" s="458"/>
      <c r="Q169" s="459"/>
      <c r="R169" s="460"/>
      <c r="S169" s="460"/>
      <c r="T169" s="460"/>
      <c r="U169" s="461"/>
      <c r="V169" s="262"/>
      <c r="W169" s="462"/>
      <c r="X169" s="463"/>
      <c r="Y169" s="464"/>
      <c r="Z169" s="465"/>
      <c r="AA169" s="465"/>
      <c r="AB169" s="465"/>
      <c r="AC169" s="322" t="str">
        <f>IFERROR(VLOOKUP(Z169,【参考】数式用!$A$4:$B$54,2,FALSE),"")</f>
        <v/>
      </c>
      <c r="AD169" s="213"/>
      <c r="AE169" s="212" t="str">
        <f>IF(B169="","",IF(AO169="総合事業","数式を削除して手入力",IFERROR(INDEX(【参考】数式用!$AT$3:$AV$452,MATCH(Q169&amp;V169,【参考】数式用!$AS$3:$AS$452,0),MATCH(VLOOKUP(Z169,【参考】数式用!$AW$2:$AX$53,2,FALSE),【参考】数式用!$AT$2:$AV$2,0)),10)))</f>
        <v/>
      </c>
      <c r="AN169" s="395" t="str">
        <f>IF($L$18="", "", VLOOKUP(Z169,【参考】数式用!$A$4:$M$54,13,FALSE))</f>
        <v/>
      </c>
      <c r="AO169" s="46" t="e">
        <f>VLOOKUP(Z169,【参考】数式用!$A$2:$N$54,14,FALSE)</f>
        <v>#N/A</v>
      </c>
    </row>
    <row r="170" spans="1:41" ht="50" customHeight="1">
      <c r="A170" s="96">
        <f t="shared" si="4"/>
        <v>113</v>
      </c>
      <c r="B170" s="454"/>
      <c r="C170" s="455"/>
      <c r="D170" s="455"/>
      <c r="E170" s="455"/>
      <c r="F170" s="455"/>
      <c r="G170" s="455"/>
      <c r="H170" s="455"/>
      <c r="I170" s="455"/>
      <c r="J170" s="455"/>
      <c r="K170" s="455"/>
      <c r="L170" s="456"/>
      <c r="M170" s="457"/>
      <c r="N170" s="457"/>
      <c r="O170" s="457"/>
      <c r="P170" s="458"/>
      <c r="Q170" s="459"/>
      <c r="R170" s="460"/>
      <c r="S170" s="460"/>
      <c r="T170" s="460"/>
      <c r="U170" s="461"/>
      <c r="V170" s="262"/>
      <c r="W170" s="462"/>
      <c r="X170" s="463"/>
      <c r="Y170" s="464"/>
      <c r="Z170" s="465"/>
      <c r="AA170" s="465"/>
      <c r="AB170" s="465"/>
      <c r="AC170" s="322" t="str">
        <f>IFERROR(VLOOKUP(Z170,【参考】数式用!$A$4:$B$54,2,FALSE),"")</f>
        <v/>
      </c>
      <c r="AD170" s="213"/>
      <c r="AE170" s="212" t="str">
        <f>IF(B170="","",IF(AO170="総合事業","数式を削除して手入力",IFERROR(INDEX(【参考】数式用!$AT$3:$AV$452,MATCH(Q170&amp;V170,【参考】数式用!$AS$3:$AS$452,0),MATCH(VLOOKUP(Z170,【参考】数式用!$AW$2:$AX$53,2,FALSE),【参考】数式用!$AT$2:$AV$2,0)),10)))</f>
        <v/>
      </c>
      <c r="AN170" s="395" t="str">
        <f>IF($L$18="", "", VLOOKUP(Z170,【参考】数式用!$A$4:$M$54,13,FALSE))</f>
        <v/>
      </c>
      <c r="AO170" s="46" t="e">
        <f>VLOOKUP(Z170,【参考】数式用!$A$2:$N$54,14,FALSE)</f>
        <v>#N/A</v>
      </c>
    </row>
    <row r="171" spans="1:41" ht="50" customHeight="1">
      <c r="A171" s="96">
        <f t="shared" si="4"/>
        <v>114</v>
      </c>
      <c r="B171" s="454"/>
      <c r="C171" s="455"/>
      <c r="D171" s="455"/>
      <c r="E171" s="455"/>
      <c r="F171" s="455"/>
      <c r="G171" s="455"/>
      <c r="H171" s="455"/>
      <c r="I171" s="455"/>
      <c r="J171" s="455"/>
      <c r="K171" s="455"/>
      <c r="L171" s="456"/>
      <c r="M171" s="457"/>
      <c r="N171" s="457"/>
      <c r="O171" s="457"/>
      <c r="P171" s="458"/>
      <c r="Q171" s="459"/>
      <c r="R171" s="460"/>
      <c r="S171" s="460"/>
      <c r="T171" s="460"/>
      <c r="U171" s="461"/>
      <c r="V171" s="262"/>
      <c r="W171" s="462"/>
      <c r="X171" s="463"/>
      <c r="Y171" s="464"/>
      <c r="Z171" s="465"/>
      <c r="AA171" s="465"/>
      <c r="AB171" s="465"/>
      <c r="AC171" s="322" t="str">
        <f>IFERROR(VLOOKUP(Z171,【参考】数式用!$A$4:$B$54,2,FALSE),"")</f>
        <v/>
      </c>
      <c r="AD171" s="213"/>
      <c r="AE171" s="212" t="str">
        <f>IF(B171="","",IF(AO171="総合事業","数式を削除して手入力",IFERROR(INDEX(【参考】数式用!$AT$3:$AV$452,MATCH(Q171&amp;V171,【参考】数式用!$AS$3:$AS$452,0),MATCH(VLOOKUP(Z171,【参考】数式用!$AW$2:$AX$53,2,FALSE),【参考】数式用!$AT$2:$AV$2,0)),10)))</f>
        <v/>
      </c>
      <c r="AN171" s="395" t="str">
        <f>IF($L$18="", "", VLOOKUP(Z171,【参考】数式用!$A$4:$M$54,13,FALSE))</f>
        <v/>
      </c>
      <c r="AO171" s="46" t="e">
        <f>VLOOKUP(Z171,【参考】数式用!$A$2:$N$54,14,FALSE)</f>
        <v>#N/A</v>
      </c>
    </row>
    <row r="172" spans="1:41" ht="50" customHeight="1">
      <c r="A172" s="96">
        <f t="shared" si="4"/>
        <v>115</v>
      </c>
      <c r="B172" s="454"/>
      <c r="C172" s="455"/>
      <c r="D172" s="455"/>
      <c r="E172" s="455"/>
      <c r="F172" s="455"/>
      <c r="G172" s="455"/>
      <c r="H172" s="455"/>
      <c r="I172" s="455"/>
      <c r="J172" s="455"/>
      <c r="K172" s="455"/>
      <c r="L172" s="456"/>
      <c r="M172" s="457"/>
      <c r="N172" s="457"/>
      <c r="O172" s="457"/>
      <c r="P172" s="458"/>
      <c r="Q172" s="459"/>
      <c r="R172" s="460"/>
      <c r="S172" s="460"/>
      <c r="T172" s="460"/>
      <c r="U172" s="461"/>
      <c r="V172" s="262"/>
      <c r="W172" s="462"/>
      <c r="X172" s="463"/>
      <c r="Y172" s="464"/>
      <c r="Z172" s="465"/>
      <c r="AA172" s="465"/>
      <c r="AB172" s="465"/>
      <c r="AC172" s="322" t="str">
        <f>IFERROR(VLOOKUP(Z172,【参考】数式用!$A$4:$B$54,2,FALSE),"")</f>
        <v/>
      </c>
      <c r="AD172" s="213"/>
      <c r="AE172" s="212" t="str">
        <f>IF(B172="","",IF(AO172="総合事業","数式を削除して手入力",IFERROR(INDEX(【参考】数式用!$AT$3:$AV$452,MATCH(Q172&amp;V172,【参考】数式用!$AS$3:$AS$452,0),MATCH(VLOOKUP(Z172,【参考】数式用!$AW$2:$AX$53,2,FALSE),【参考】数式用!$AT$2:$AV$2,0)),10)))</f>
        <v/>
      </c>
      <c r="AN172" s="395" t="str">
        <f>IF($L$18="", "", VLOOKUP(Z172,【参考】数式用!$A$4:$M$54,13,FALSE))</f>
        <v/>
      </c>
      <c r="AO172" s="46" t="e">
        <f>VLOOKUP(Z172,【参考】数式用!$A$2:$N$54,14,FALSE)</f>
        <v>#N/A</v>
      </c>
    </row>
    <row r="173" spans="1:41" ht="50" customHeight="1">
      <c r="A173" s="96">
        <f t="shared" si="4"/>
        <v>116</v>
      </c>
      <c r="B173" s="454"/>
      <c r="C173" s="455"/>
      <c r="D173" s="455"/>
      <c r="E173" s="455"/>
      <c r="F173" s="455"/>
      <c r="G173" s="455"/>
      <c r="H173" s="455"/>
      <c r="I173" s="455"/>
      <c r="J173" s="455"/>
      <c r="K173" s="455"/>
      <c r="L173" s="456"/>
      <c r="M173" s="457"/>
      <c r="N173" s="457"/>
      <c r="O173" s="457"/>
      <c r="P173" s="458"/>
      <c r="Q173" s="459"/>
      <c r="R173" s="460"/>
      <c r="S173" s="460"/>
      <c r="T173" s="460"/>
      <c r="U173" s="461"/>
      <c r="V173" s="262"/>
      <c r="W173" s="462"/>
      <c r="X173" s="463"/>
      <c r="Y173" s="464"/>
      <c r="Z173" s="465"/>
      <c r="AA173" s="465"/>
      <c r="AB173" s="465"/>
      <c r="AC173" s="322" t="str">
        <f>IFERROR(VLOOKUP(Z173,【参考】数式用!$A$4:$B$54,2,FALSE),"")</f>
        <v/>
      </c>
      <c r="AD173" s="213"/>
      <c r="AE173" s="212" t="str">
        <f>IF(B173="","",IF(AO173="総合事業","数式を削除して手入力",IFERROR(INDEX(【参考】数式用!$AT$3:$AV$452,MATCH(Q173&amp;V173,【参考】数式用!$AS$3:$AS$452,0),MATCH(VLOOKUP(Z173,【参考】数式用!$AW$2:$AX$53,2,FALSE),【参考】数式用!$AT$2:$AV$2,0)),10)))</f>
        <v/>
      </c>
      <c r="AN173" s="395" t="str">
        <f>IF($L$18="", "", VLOOKUP(Z173,【参考】数式用!$A$4:$M$54,13,FALSE))</f>
        <v/>
      </c>
      <c r="AO173" s="46" t="e">
        <f>VLOOKUP(Z173,【参考】数式用!$A$2:$N$54,14,FALSE)</f>
        <v>#N/A</v>
      </c>
    </row>
    <row r="174" spans="1:41" ht="50" customHeight="1">
      <c r="A174" s="96">
        <f t="shared" si="4"/>
        <v>117</v>
      </c>
      <c r="B174" s="454"/>
      <c r="C174" s="455"/>
      <c r="D174" s="455"/>
      <c r="E174" s="455"/>
      <c r="F174" s="455"/>
      <c r="G174" s="455"/>
      <c r="H174" s="455"/>
      <c r="I174" s="455"/>
      <c r="J174" s="455"/>
      <c r="K174" s="455"/>
      <c r="L174" s="456"/>
      <c r="M174" s="457"/>
      <c r="N174" s="457"/>
      <c r="O174" s="457"/>
      <c r="P174" s="458"/>
      <c r="Q174" s="459"/>
      <c r="R174" s="460"/>
      <c r="S174" s="460"/>
      <c r="T174" s="460"/>
      <c r="U174" s="461"/>
      <c r="V174" s="262"/>
      <c r="W174" s="462"/>
      <c r="X174" s="463"/>
      <c r="Y174" s="464"/>
      <c r="Z174" s="465"/>
      <c r="AA174" s="465"/>
      <c r="AB174" s="465"/>
      <c r="AC174" s="322" t="str">
        <f>IFERROR(VLOOKUP(Z174,【参考】数式用!$A$4:$B$54,2,FALSE),"")</f>
        <v/>
      </c>
      <c r="AD174" s="213"/>
      <c r="AE174" s="212" t="str">
        <f>IF(B174="","",IF(AO174="総合事業","数式を削除して手入力",IFERROR(INDEX(【参考】数式用!$AT$3:$AV$452,MATCH(Q174&amp;V174,【参考】数式用!$AS$3:$AS$452,0),MATCH(VLOOKUP(Z174,【参考】数式用!$AW$2:$AX$53,2,FALSE),【参考】数式用!$AT$2:$AV$2,0)),10)))</f>
        <v/>
      </c>
      <c r="AN174" s="395" t="str">
        <f>IF($L$18="", "", VLOOKUP(Z174,【参考】数式用!$A$4:$M$54,13,FALSE))</f>
        <v/>
      </c>
      <c r="AO174" s="46" t="e">
        <f>VLOOKUP(Z174,【参考】数式用!$A$2:$N$54,14,FALSE)</f>
        <v>#N/A</v>
      </c>
    </row>
    <row r="175" spans="1:41" ht="50" customHeight="1">
      <c r="A175" s="96">
        <f t="shared" si="4"/>
        <v>118</v>
      </c>
      <c r="B175" s="454"/>
      <c r="C175" s="455"/>
      <c r="D175" s="455"/>
      <c r="E175" s="455"/>
      <c r="F175" s="455"/>
      <c r="G175" s="455"/>
      <c r="H175" s="455"/>
      <c r="I175" s="455"/>
      <c r="J175" s="455"/>
      <c r="K175" s="455"/>
      <c r="L175" s="456"/>
      <c r="M175" s="457"/>
      <c r="N175" s="457"/>
      <c r="O175" s="457"/>
      <c r="P175" s="458"/>
      <c r="Q175" s="459"/>
      <c r="R175" s="460"/>
      <c r="S175" s="460"/>
      <c r="T175" s="460"/>
      <c r="U175" s="461"/>
      <c r="V175" s="262"/>
      <c r="W175" s="462"/>
      <c r="X175" s="463"/>
      <c r="Y175" s="464"/>
      <c r="Z175" s="465"/>
      <c r="AA175" s="465"/>
      <c r="AB175" s="465"/>
      <c r="AC175" s="322" t="str">
        <f>IFERROR(VLOOKUP(Z175,【参考】数式用!$A$4:$B$54,2,FALSE),"")</f>
        <v/>
      </c>
      <c r="AD175" s="213"/>
      <c r="AE175" s="212" t="str">
        <f>IF(B175="","",IF(AO175="総合事業","数式を削除して手入力",IFERROR(INDEX(【参考】数式用!$AT$3:$AV$452,MATCH(Q175&amp;V175,【参考】数式用!$AS$3:$AS$452,0),MATCH(VLOOKUP(Z175,【参考】数式用!$AW$2:$AX$53,2,FALSE),【参考】数式用!$AT$2:$AV$2,0)),10)))</f>
        <v/>
      </c>
      <c r="AN175" s="395" t="str">
        <f>IF($L$18="", "", VLOOKUP(Z175,【参考】数式用!$A$4:$M$54,13,FALSE))</f>
        <v/>
      </c>
      <c r="AO175" s="46" t="e">
        <f>VLOOKUP(Z175,【参考】数式用!$A$2:$N$54,14,FALSE)</f>
        <v>#N/A</v>
      </c>
    </row>
    <row r="176" spans="1:41" ht="50" customHeight="1">
      <c r="A176" s="96">
        <f t="shared" si="4"/>
        <v>119</v>
      </c>
      <c r="B176" s="454"/>
      <c r="C176" s="455"/>
      <c r="D176" s="455"/>
      <c r="E176" s="455"/>
      <c r="F176" s="455"/>
      <c r="G176" s="455"/>
      <c r="H176" s="455"/>
      <c r="I176" s="455"/>
      <c r="J176" s="455"/>
      <c r="K176" s="455"/>
      <c r="L176" s="456"/>
      <c r="M176" s="457"/>
      <c r="N176" s="457"/>
      <c r="O176" s="457"/>
      <c r="P176" s="458"/>
      <c r="Q176" s="459"/>
      <c r="R176" s="460"/>
      <c r="S176" s="460"/>
      <c r="T176" s="460"/>
      <c r="U176" s="461"/>
      <c r="V176" s="262"/>
      <c r="W176" s="462"/>
      <c r="X176" s="463"/>
      <c r="Y176" s="464"/>
      <c r="Z176" s="465"/>
      <c r="AA176" s="465"/>
      <c r="AB176" s="465"/>
      <c r="AC176" s="322" t="str">
        <f>IFERROR(VLOOKUP(Z176,【参考】数式用!$A$4:$B$54,2,FALSE),"")</f>
        <v/>
      </c>
      <c r="AD176" s="213"/>
      <c r="AE176" s="212" t="str">
        <f>IF(B176="","",IF(AO176="総合事業","数式を削除して手入力",IFERROR(INDEX(【参考】数式用!$AT$3:$AV$452,MATCH(Q176&amp;V176,【参考】数式用!$AS$3:$AS$452,0),MATCH(VLOOKUP(Z176,【参考】数式用!$AW$2:$AX$53,2,FALSE),【参考】数式用!$AT$2:$AV$2,0)),10)))</f>
        <v/>
      </c>
      <c r="AN176" s="395" t="str">
        <f>IF($L$18="", "", VLOOKUP(Z176,【参考】数式用!$A$4:$M$54,13,FALSE))</f>
        <v/>
      </c>
      <c r="AO176" s="46" t="e">
        <f>VLOOKUP(Z176,【参考】数式用!$A$2:$N$54,14,FALSE)</f>
        <v>#N/A</v>
      </c>
    </row>
    <row r="177" spans="1:41" ht="50" customHeight="1">
      <c r="A177" s="96">
        <f t="shared" si="4"/>
        <v>120</v>
      </c>
      <c r="B177" s="454"/>
      <c r="C177" s="455"/>
      <c r="D177" s="455"/>
      <c r="E177" s="455"/>
      <c r="F177" s="455"/>
      <c r="G177" s="455"/>
      <c r="H177" s="455"/>
      <c r="I177" s="455"/>
      <c r="J177" s="455"/>
      <c r="K177" s="455"/>
      <c r="L177" s="456"/>
      <c r="M177" s="457"/>
      <c r="N177" s="457"/>
      <c r="O177" s="457"/>
      <c r="P177" s="458"/>
      <c r="Q177" s="459"/>
      <c r="R177" s="460"/>
      <c r="S177" s="460"/>
      <c r="T177" s="460"/>
      <c r="U177" s="461"/>
      <c r="V177" s="262"/>
      <c r="W177" s="462"/>
      <c r="X177" s="463"/>
      <c r="Y177" s="464"/>
      <c r="Z177" s="465"/>
      <c r="AA177" s="465"/>
      <c r="AB177" s="465"/>
      <c r="AC177" s="322" t="str">
        <f>IFERROR(VLOOKUP(Z177,【参考】数式用!$A$4:$B$54,2,FALSE),"")</f>
        <v/>
      </c>
      <c r="AD177" s="213"/>
      <c r="AE177" s="212" t="str">
        <f>IF(B177="","",IF(AO177="総合事業","数式を削除して手入力",IFERROR(INDEX(【参考】数式用!$AT$3:$AV$452,MATCH(Q177&amp;V177,【参考】数式用!$AS$3:$AS$452,0),MATCH(VLOOKUP(Z177,【参考】数式用!$AW$2:$AX$53,2,FALSE),【参考】数式用!$AT$2:$AV$2,0)),10)))</f>
        <v/>
      </c>
      <c r="AN177" s="395" t="str">
        <f>IF($L$18="", "", VLOOKUP(Z177,【参考】数式用!$A$4:$M$54,13,FALSE))</f>
        <v/>
      </c>
      <c r="AO177" s="46" t="e">
        <f>VLOOKUP(Z177,【参考】数式用!$A$2:$N$54,14,FALSE)</f>
        <v>#N/A</v>
      </c>
    </row>
    <row r="178" spans="1:41" ht="50" customHeight="1">
      <c r="A178" s="96">
        <f t="shared" si="4"/>
        <v>121</v>
      </c>
      <c r="B178" s="454"/>
      <c r="C178" s="455"/>
      <c r="D178" s="455"/>
      <c r="E178" s="455"/>
      <c r="F178" s="455"/>
      <c r="G178" s="455"/>
      <c r="H178" s="455"/>
      <c r="I178" s="455"/>
      <c r="J178" s="455"/>
      <c r="K178" s="455"/>
      <c r="L178" s="456"/>
      <c r="M178" s="457"/>
      <c r="N178" s="457"/>
      <c r="O178" s="457"/>
      <c r="P178" s="458"/>
      <c r="Q178" s="459"/>
      <c r="R178" s="460"/>
      <c r="S178" s="460"/>
      <c r="T178" s="460"/>
      <c r="U178" s="461"/>
      <c r="V178" s="262"/>
      <c r="W178" s="462"/>
      <c r="X178" s="463"/>
      <c r="Y178" s="464"/>
      <c r="Z178" s="465"/>
      <c r="AA178" s="465"/>
      <c r="AB178" s="465"/>
      <c r="AC178" s="322" t="str">
        <f>IFERROR(VLOOKUP(Z178,【参考】数式用!$A$4:$B$54,2,FALSE),"")</f>
        <v/>
      </c>
      <c r="AD178" s="213"/>
      <c r="AE178" s="212" t="str">
        <f>IF(B178="","",IF(AO178="総合事業","数式を削除して手入力",IFERROR(INDEX(【参考】数式用!$AT$3:$AV$452,MATCH(Q178&amp;V178,【参考】数式用!$AS$3:$AS$452,0),MATCH(VLOOKUP(Z178,【参考】数式用!$AW$2:$AX$53,2,FALSE),【参考】数式用!$AT$2:$AV$2,0)),10)))</f>
        <v/>
      </c>
      <c r="AN178" s="395" t="str">
        <f>IF($L$18="", "", VLOOKUP(Z178,【参考】数式用!$A$4:$M$54,13,FALSE))</f>
        <v/>
      </c>
      <c r="AO178" s="46" t="e">
        <f>VLOOKUP(Z178,【参考】数式用!$A$2:$N$54,14,FALSE)</f>
        <v>#N/A</v>
      </c>
    </row>
    <row r="179" spans="1:41" ht="50" customHeight="1">
      <c r="A179" s="96">
        <f t="shared" si="4"/>
        <v>122</v>
      </c>
      <c r="B179" s="454"/>
      <c r="C179" s="455"/>
      <c r="D179" s="455"/>
      <c r="E179" s="455"/>
      <c r="F179" s="455"/>
      <c r="G179" s="455"/>
      <c r="H179" s="455"/>
      <c r="I179" s="455"/>
      <c r="J179" s="455"/>
      <c r="K179" s="455"/>
      <c r="L179" s="456"/>
      <c r="M179" s="457"/>
      <c r="N179" s="457"/>
      <c r="O179" s="457"/>
      <c r="P179" s="458"/>
      <c r="Q179" s="459"/>
      <c r="R179" s="460"/>
      <c r="S179" s="460"/>
      <c r="T179" s="460"/>
      <c r="U179" s="461"/>
      <c r="V179" s="262"/>
      <c r="W179" s="462"/>
      <c r="X179" s="463"/>
      <c r="Y179" s="464"/>
      <c r="Z179" s="465"/>
      <c r="AA179" s="465"/>
      <c r="AB179" s="465"/>
      <c r="AC179" s="322" t="str">
        <f>IFERROR(VLOOKUP(Z179,【参考】数式用!$A$4:$B$54,2,FALSE),"")</f>
        <v/>
      </c>
      <c r="AD179" s="213"/>
      <c r="AE179" s="212" t="str">
        <f>IF(B179="","",IF(AO179="総合事業","数式を削除して手入力",IFERROR(INDEX(【参考】数式用!$AT$3:$AV$452,MATCH(Q179&amp;V179,【参考】数式用!$AS$3:$AS$452,0),MATCH(VLOOKUP(Z179,【参考】数式用!$AW$2:$AX$53,2,FALSE),【参考】数式用!$AT$2:$AV$2,0)),10)))</f>
        <v/>
      </c>
      <c r="AN179" s="395" t="str">
        <f>IF($L$18="", "", VLOOKUP(Z179,【参考】数式用!$A$4:$M$54,13,FALSE))</f>
        <v/>
      </c>
      <c r="AO179" s="46" t="e">
        <f>VLOOKUP(Z179,【参考】数式用!$A$2:$N$54,14,FALSE)</f>
        <v>#N/A</v>
      </c>
    </row>
    <row r="180" spans="1:41" ht="50" customHeight="1">
      <c r="A180" s="96">
        <f t="shared" si="4"/>
        <v>123</v>
      </c>
      <c r="B180" s="454"/>
      <c r="C180" s="455"/>
      <c r="D180" s="455"/>
      <c r="E180" s="455"/>
      <c r="F180" s="455"/>
      <c r="G180" s="455"/>
      <c r="H180" s="455"/>
      <c r="I180" s="455"/>
      <c r="J180" s="455"/>
      <c r="K180" s="455"/>
      <c r="L180" s="456"/>
      <c r="M180" s="457"/>
      <c r="N180" s="457"/>
      <c r="O180" s="457"/>
      <c r="P180" s="458"/>
      <c r="Q180" s="459"/>
      <c r="R180" s="460"/>
      <c r="S180" s="460"/>
      <c r="T180" s="460"/>
      <c r="U180" s="461"/>
      <c r="V180" s="262"/>
      <c r="W180" s="462"/>
      <c r="X180" s="463"/>
      <c r="Y180" s="464"/>
      <c r="Z180" s="465"/>
      <c r="AA180" s="465"/>
      <c r="AB180" s="465"/>
      <c r="AC180" s="322" t="str">
        <f>IFERROR(VLOOKUP(Z180,【参考】数式用!$A$4:$B$54,2,FALSE),"")</f>
        <v/>
      </c>
      <c r="AD180" s="213"/>
      <c r="AE180" s="212" t="str">
        <f>IF(B180="","",IF(AO180="総合事業","数式を削除して手入力",IFERROR(INDEX(【参考】数式用!$AT$3:$AV$452,MATCH(Q180&amp;V180,【参考】数式用!$AS$3:$AS$452,0),MATCH(VLOOKUP(Z180,【参考】数式用!$AW$2:$AX$53,2,FALSE),【参考】数式用!$AT$2:$AV$2,0)),10)))</f>
        <v/>
      </c>
      <c r="AN180" s="395" t="str">
        <f>IF($L$18="", "", VLOOKUP(Z180,【参考】数式用!$A$4:$M$54,13,FALSE))</f>
        <v/>
      </c>
      <c r="AO180" s="46" t="e">
        <f>VLOOKUP(Z180,【参考】数式用!$A$2:$N$54,14,FALSE)</f>
        <v>#N/A</v>
      </c>
    </row>
    <row r="181" spans="1:41" ht="50" customHeight="1">
      <c r="A181" s="96">
        <f t="shared" si="4"/>
        <v>124</v>
      </c>
      <c r="B181" s="454"/>
      <c r="C181" s="455"/>
      <c r="D181" s="455"/>
      <c r="E181" s="455"/>
      <c r="F181" s="455"/>
      <c r="G181" s="455"/>
      <c r="H181" s="455"/>
      <c r="I181" s="455"/>
      <c r="J181" s="455"/>
      <c r="K181" s="455"/>
      <c r="L181" s="456"/>
      <c r="M181" s="457"/>
      <c r="N181" s="457"/>
      <c r="O181" s="457"/>
      <c r="P181" s="458"/>
      <c r="Q181" s="459"/>
      <c r="R181" s="460"/>
      <c r="S181" s="460"/>
      <c r="T181" s="460"/>
      <c r="U181" s="461"/>
      <c r="V181" s="262"/>
      <c r="W181" s="462"/>
      <c r="X181" s="463"/>
      <c r="Y181" s="464"/>
      <c r="Z181" s="465"/>
      <c r="AA181" s="465"/>
      <c r="AB181" s="465"/>
      <c r="AC181" s="322" t="str">
        <f>IFERROR(VLOOKUP(Z181,【参考】数式用!$A$4:$B$54,2,FALSE),"")</f>
        <v/>
      </c>
      <c r="AD181" s="213"/>
      <c r="AE181" s="212" t="str">
        <f>IF(B181="","",IF(AO181="総合事業","数式を削除して手入力",IFERROR(INDEX(【参考】数式用!$AT$3:$AV$452,MATCH(Q181&amp;V181,【参考】数式用!$AS$3:$AS$452,0),MATCH(VLOOKUP(Z181,【参考】数式用!$AW$2:$AX$53,2,FALSE),【参考】数式用!$AT$2:$AV$2,0)),10)))</f>
        <v/>
      </c>
      <c r="AN181" s="395" t="str">
        <f>IF($L$18="", "", VLOOKUP(Z181,【参考】数式用!$A$4:$M$54,13,FALSE))</f>
        <v/>
      </c>
      <c r="AO181" s="46" t="e">
        <f>VLOOKUP(Z181,【参考】数式用!$A$2:$N$54,14,FALSE)</f>
        <v>#N/A</v>
      </c>
    </row>
    <row r="182" spans="1:41" ht="50" customHeight="1">
      <c r="A182" s="96">
        <f t="shared" si="4"/>
        <v>125</v>
      </c>
      <c r="B182" s="454"/>
      <c r="C182" s="455"/>
      <c r="D182" s="455"/>
      <c r="E182" s="455"/>
      <c r="F182" s="455"/>
      <c r="G182" s="455"/>
      <c r="H182" s="455"/>
      <c r="I182" s="455"/>
      <c r="J182" s="455"/>
      <c r="K182" s="455"/>
      <c r="L182" s="456"/>
      <c r="M182" s="457"/>
      <c r="N182" s="457"/>
      <c r="O182" s="457"/>
      <c r="P182" s="458"/>
      <c r="Q182" s="459"/>
      <c r="R182" s="460"/>
      <c r="S182" s="460"/>
      <c r="T182" s="460"/>
      <c r="U182" s="461"/>
      <c r="V182" s="262"/>
      <c r="W182" s="462"/>
      <c r="X182" s="463"/>
      <c r="Y182" s="464"/>
      <c r="Z182" s="465"/>
      <c r="AA182" s="465"/>
      <c r="AB182" s="465"/>
      <c r="AC182" s="322" t="str">
        <f>IFERROR(VLOOKUP(Z182,【参考】数式用!$A$4:$B$54,2,FALSE),"")</f>
        <v/>
      </c>
      <c r="AD182" s="213"/>
      <c r="AE182" s="212" t="str">
        <f>IF(B182="","",IF(AO182="総合事業","数式を削除して手入力",IFERROR(INDEX(【参考】数式用!$AT$3:$AV$452,MATCH(Q182&amp;V182,【参考】数式用!$AS$3:$AS$452,0),MATCH(VLOOKUP(Z182,【参考】数式用!$AW$2:$AX$53,2,FALSE),【参考】数式用!$AT$2:$AV$2,0)),10)))</f>
        <v/>
      </c>
      <c r="AN182" s="395" t="str">
        <f>IF($L$18="", "", VLOOKUP(Z182,【参考】数式用!$A$4:$M$54,13,FALSE))</f>
        <v/>
      </c>
      <c r="AO182" s="46" t="e">
        <f>VLOOKUP(Z182,【参考】数式用!$A$2:$N$54,14,FALSE)</f>
        <v>#N/A</v>
      </c>
    </row>
    <row r="183" spans="1:41" ht="50" customHeight="1">
      <c r="A183" s="96">
        <f t="shared" si="4"/>
        <v>126</v>
      </c>
      <c r="B183" s="454"/>
      <c r="C183" s="455"/>
      <c r="D183" s="455"/>
      <c r="E183" s="455"/>
      <c r="F183" s="455"/>
      <c r="G183" s="455"/>
      <c r="H183" s="455"/>
      <c r="I183" s="455"/>
      <c r="J183" s="455"/>
      <c r="K183" s="455"/>
      <c r="L183" s="456"/>
      <c r="M183" s="457"/>
      <c r="N183" s="457"/>
      <c r="O183" s="457"/>
      <c r="P183" s="458"/>
      <c r="Q183" s="459"/>
      <c r="R183" s="460"/>
      <c r="S183" s="460"/>
      <c r="T183" s="460"/>
      <c r="U183" s="461"/>
      <c r="V183" s="262"/>
      <c r="W183" s="462"/>
      <c r="X183" s="463"/>
      <c r="Y183" s="464"/>
      <c r="Z183" s="465"/>
      <c r="AA183" s="465"/>
      <c r="AB183" s="465"/>
      <c r="AC183" s="322" t="str">
        <f>IFERROR(VLOOKUP(Z183,【参考】数式用!$A$4:$B$54,2,FALSE),"")</f>
        <v/>
      </c>
      <c r="AD183" s="213"/>
      <c r="AE183" s="212" t="str">
        <f>IF(B183="","",IF(AO183="総合事業","数式を削除して手入力",IFERROR(INDEX(【参考】数式用!$AT$3:$AV$452,MATCH(Q183&amp;V183,【参考】数式用!$AS$3:$AS$452,0),MATCH(VLOOKUP(Z183,【参考】数式用!$AW$2:$AX$53,2,FALSE),【参考】数式用!$AT$2:$AV$2,0)),10)))</f>
        <v/>
      </c>
      <c r="AN183" s="395" t="str">
        <f>IF($L$18="", "", VLOOKUP(Z183,【参考】数式用!$A$4:$M$54,13,FALSE))</f>
        <v/>
      </c>
      <c r="AO183" s="46" t="e">
        <f>VLOOKUP(Z183,【参考】数式用!$A$2:$N$54,14,FALSE)</f>
        <v>#N/A</v>
      </c>
    </row>
    <row r="184" spans="1:41" ht="50" customHeight="1">
      <c r="A184" s="96">
        <f t="shared" si="4"/>
        <v>127</v>
      </c>
      <c r="B184" s="454"/>
      <c r="C184" s="455"/>
      <c r="D184" s="455"/>
      <c r="E184" s="455"/>
      <c r="F184" s="455"/>
      <c r="G184" s="455"/>
      <c r="H184" s="455"/>
      <c r="I184" s="455"/>
      <c r="J184" s="455"/>
      <c r="K184" s="455"/>
      <c r="L184" s="456"/>
      <c r="M184" s="457"/>
      <c r="N184" s="457"/>
      <c r="O184" s="457"/>
      <c r="P184" s="458"/>
      <c r="Q184" s="459"/>
      <c r="R184" s="460"/>
      <c r="S184" s="460"/>
      <c r="T184" s="460"/>
      <c r="U184" s="461"/>
      <c r="V184" s="262"/>
      <c r="W184" s="462"/>
      <c r="X184" s="463"/>
      <c r="Y184" s="464"/>
      <c r="Z184" s="465"/>
      <c r="AA184" s="465"/>
      <c r="AB184" s="465"/>
      <c r="AC184" s="322" t="str">
        <f>IFERROR(VLOOKUP(Z184,【参考】数式用!$A$4:$B$54,2,FALSE),"")</f>
        <v/>
      </c>
      <c r="AD184" s="213"/>
      <c r="AE184" s="212" t="str">
        <f>IF(B184="","",IF(AO184="総合事業","数式を削除して手入力",IFERROR(INDEX(【参考】数式用!$AT$3:$AV$452,MATCH(Q184&amp;V184,【参考】数式用!$AS$3:$AS$452,0),MATCH(VLOOKUP(Z184,【参考】数式用!$AW$2:$AX$53,2,FALSE),【参考】数式用!$AT$2:$AV$2,0)),10)))</f>
        <v/>
      </c>
      <c r="AN184" s="395" t="str">
        <f>IF($L$18="", "", VLOOKUP(Z184,【参考】数式用!$A$4:$M$54,13,FALSE))</f>
        <v/>
      </c>
      <c r="AO184" s="46" t="e">
        <f>VLOOKUP(Z184,【参考】数式用!$A$2:$N$54,14,FALSE)</f>
        <v>#N/A</v>
      </c>
    </row>
    <row r="185" spans="1:41" ht="50" customHeight="1">
      <c r="A185" s="96">
        <f t="shared" si="4"/>
        <v>128</v>
      </c>
      <c r="B185" s="454"/>
      <c r="C185" s="455"/>
      <c r="D185" s="455"/>
      <c r="E185" s="455"/>
      <c r="F185" s="455"/>
      <c r="G185" s="455"/>
      <c r="H185" s="455"/>
      <c r="I185" s="455"/>
      <c r="J185" s="455"/>
      <c r="K185" s="455"/>
      <c r="L185" s="456"/>
      <c r="M185" s="457"/>
      <c r="N185" s="457"/>
      <c r="O185" s="457"/>
      <c r="P185" s="458"/>
      <c r="Q185" s="459"/>
      <c r="R185" s="460"/>
      <c r="S185" s="460"/>
      <c r="T185" s="460"/>
      <c r="U185" s="461"/>
      <c r="V185" s="262"/>
      <c r="W185" s="462"/>
      <c r="X185" s="463"/>
      <c r="Y185" s="464"/>
      <c r="Z185" s="465"/>
      <c r="AA185" s="465"/>
      <c r="AB185" s="465"/>
      <c r="AC185" s="322" t="str">
        <f>IFERROR(VLOOKUP(Z185,【参考】数式用!$A$4:$B$54,2,FALSE),"")</f>
        <v/>
      </c>
      <c r="AD185" s="213"/>
      <c r="AE185" s="212" t="str">
        <f>IF(B185="","",IF(AO185="総合事業","数式を削除して手入力",IFERROR(INDEX(【参考】数式用!$AT$3:$AV$452,MATCH(Q185&amp;V185,【参考】数式用!$AS$3:$AS$452,0),MATCH(VLOOKUP(Z185,【参考】数式用!$AW$2:$AX$53,2,FALSE),【参考】数式用!$AT$2:$AV$2,0)),10)))</f>
        <v/>
      </c>
      <c r="AN185" s="395" t="str">
        <f>IF($L$18="", "", VLOOKUP(Z185,【参考】数式用!$A$4:$M$54,13,FALSE))</f>
        <v/>
      </c>
      <c r="AO185" s="46" t="e">
        <f>VLOOKUP(Z185,【参考】数式用!$A$2:$N$54,14,FALSE)</f>
        <v>#N/A</v>
      </c>
    </row>
    <row r="186" spans="1:41" ht="50" customHeight="1">
      <c r="A186" s="96">
        <f t="shared" si="4"/>
        <v>129</v>
      </c>
      <c r="B186" s="454"/>
      <c r="C186" s="455"/>
      <c r="D186" s="455"/>
      <c r="E186" s="455"/>
      <c r="F186" s="455"/>
      <c r="G186" s="455"/>
      <c r="H186" s="455"/>
      <c r="I186" s="455"/>
      <c r="J186" s="455"/>
      <c r="K186" s="455"/>
      <c r="L186" s="456"/>
      <c r="M186" s="457"/>
      <c r="N186" s="457"/>
      <c r="O186" s="457"/>
      <c r="P186" s="458"/>
      <c r="Q186" s="459"/>
      <c r="R186" s="460"/>
      <c r="S186" s="460"/>
      <c r="T186" s="460"/>
      <c r="U186" s="461"/>
      <c r="V186" s="262"/>
      <c r="W186" s="462"/>
      <c r="X186" s="463"/>
      <c r="Y186" s="464"/>
      <c r="Z186" s="465"/>
      <c r="AA186" s="465"/>
      <c r="AB186" s="465"/>
      <c r="AC186" s="322" t="str">
        <f>IFERROR(VLOOKUP(Z186,【参考】数式用!$A$4:$B$54,2,FALSE),"")</f>
        <v/>
      </c>
      <c r="AD186" s="213"/>
      <c r="AE186" s="212" t="str">
        <f>IF(B186="","",IF(AO186="総合事業","数式を削除して手入力",IFERROR(INDEX(【参考】数式用!$AT$3:$AV$452,MATCH(Q186&amp;V186,【参考】数式用!$AS$3:$AS$452,0),MATCH(VLOOKUP(Z186,【参考】数式用!$AW$2:$AX$53,2,FALSE),【参考】数式用!$AT$2:$AV$2,0)),10)))</f>
        <v/>
      </c>
      <c r="AN186" s="395" t="str">
        <f>IF($L$18="", "", VLOOKUP(Z186,【参考】数式用!$A$4:$M$54,13,FALSE))</f>
        <v/>
      </c>
      <c r="AO186" s="46" t="e">
        <f>VLOOKUP(Z186,【参考】数式用!$A$2:$N$54,14,FALSE)</f>
        <v>#N/A</v>
      </c>
    </row>
    <row r="187" spans="1:41" ht="50" customHeight="1">
      <c r="A187" s="96">
        <f t="shared" si="4"/>
        <v>130</v>
      </c>
      <c r="B187" s="454"/>
      <c r="C187" s="455"/>
      <c r="D187" s="455"/>
      <c r="E187" s="455"/>
      <c r="F187" s="455"/>
      <c r="G187" s="455"/>
      <c r="H187" s="455"/>
      <c r="I187" s="455"/>
      <c r="J187" s="455"/>
      <c r="K187" s="455"/>
      <c r="L187" s="456"/>
      <c r="M187" s="457"/>
      <c r="N187" s="457"/>
      <c r="O187" s="457"/>
      <c r="P187" s="458"/>
      <c r="Q187" s="459"/>
      <c r="R187" s="460"/>
      <c r="S187" s="460"/>
      <c r="T187" s="460"/>
      <c r="U187" s="461"/>
      <c r="V187" s="262"/>
      <c r="W187" s="462"/>
      <c r="X187" s="463"/>
      <c r="Y187" s="464"/>
      <c r="Z187" s="465"/>
      <c r="AA187" s="465"/>
      <c r="AB187" s="465"/>
      <c r="AC187" s="322" t="str">
        <f>IFERROR(VLOOKUP(Z187,【参考】数式用!$A$4:$B$54,2,FALSE),"")</f>
        <v/>
      </c>
      <c r="AD187" s="213"/>
      <c r="AE187" s="212" t="str">
        <f>IF(B187="","",IF(AO187="総合事業","数式を削除して手入力",IFERROR(INDEX(【参考】数式用!$AT$3:$AV$452,MATCH(Q187&amp;V187,【参考】数式用!$AS$3:$AS$452,0),MATCH(VLOOKUP(Z187,【参考】数式用!$AW$2:$AX$53,2,FALSE),【参考】数式用!$AT$2:$AV$2,0)),10)))</f>
        <v/>
      </c>
      <c r="AN187" s="395" t="str">
        <f>IF($L$18="", "", VLOOKUP(Z187,【参考】数式用!$A$4:$M$54,13,FALSE))</f>
        <v/>
      </c>
      <c r="AO187" s="46" t="e">
        <f>VLOOKUP(Z187,【参考】数式用!$A$2:$N$54,14,FALSE)</f>
        <v>#N/A</v>
      </c>
    </row>
    <row r="188" spans="1:41" ht="50" customHeight="1">
      <c r="A188" s="96">
        <f t="shared" si="4"/>
        <v>131</v>
      </c>
      <c r="B188" s="454"/>
      <c r="C188" s="455"/>
      <c r="D188" s="455"/>
      <c r="E188" s="455"/>
      <c r="F188" s="455"/>
      <c r="G188" s="455"/>
      <c r="H188" s="455"/>
      <c r="I188" s="455"/>
      <c r="J188" s="455"/>
      <c r="K188" s="455"/>
      <c r="L188" s="456"/>
      <c r="M188" s="457"/>
      <c r="N188" s="457"/>
      <c r="O188" s="457"/>
      <c r="P188" s="458"/>
      <c r="Q188" s="459"/>
      <c r="R188" s="460"/>
      <c r="S188" s="460"/>
      <c r="T188" s="460"/>
      <c r="U188" s="461"/>
      <c r="V188" s="262"/>
      <c r="W188" s="462"/>
      <c r="X188" s="463"/>
      <c r="Y188" s="464"/>
      <c r="Z188" s="465"/>
      <c r="AA188" s="465"/>
      <c r="AB188" s="465"/>
      <c r="AC188" s="322" t="str">
        <f>IFERROR(VLOOKUP(Z188,【参考】数式用!$A$4:$B$54,2,FALSE),"")</f>
        <v/>
      </c>
      <c r="AD188" s="213"/>
      <c r="AE188" s="212" t="str">
        <f>IF(B188="","",IF(AO188="総合事業","数式を削除して手入力",IFERROR(INDEX(【参考】数式用!$AT$3:$AV$452,MATCH(Q188&amp;V188,【参考】数式用!$AS$3:$AS$452,0),MATCH(VLOOKUP(Z188,【参考】数式用!$AW$2:$AX$53,2,FALSE),【参考】数式用!$AT$2:$AV$2,0)),10)))</f>
        <v/>
      </c>
      <c r="AN188" s="395" t="str">
        <f>IF($L$18="", "", VLOOKUP(Z188,【参考】数式用!$A$4:$M$54,13,FALSE))</f>
        <v/>
      </c>
      <c r="AO188" s="46" t="e">
        <f>VLOOKUP(Z188,【参考】数式用!$A$2:$N$54,14,FALSE)</f>
        <v>#N/A</v>
      </c>
    </row>
    <row r="189" spans="1:41" ht="50" customHeight="1">
      <c r="A189" s="96">
        <f t="shared" si="4"/>
        <v>132</v>
      </c>
      <c r="B189" s="454"/>
      <c r="C189" s="455"/>
      <c r="D189" s="455"/>
      <c r="E189" s="455"/>
      <c r="F189" s="455"/>
      <c r="G189" s="455"/>
      <c r="H189" s="455"/>
      <c r="I189" s="455"/>
      <c r="J189" s="455"/>
      <c r="K189" s="455"/>
      <c r="L189" s="456"/>
      <c r="M189" s="457"/>
      <c r="N189" s="457"/>
      <c r="O189" s="457"/>
      <c r="P189" s="458"/>
      <c r="Q189" s="459"/>
      <c r="R189" s="460"/>
      <c r="S189" s="460"/>
      <c r="T189" s="460"/>
      <c r="U189" s="461"/>
      <c r="V189" s="262"/>
      <c r="W189" s="462"/>
      <c r="X189" s="463"/>
      <c r="Y189" s="464"/>
      <c r="Z189" s="465"/>
      <c r="AA189" s="465"/>
      <c r="AB189" s="465"/>
      <c r="AC189" s="322" t="str">
        <f>IFERROR(VLOOKUP(Z189,【参考】数式用!$A$4:$B$54,2,FALSE),"")</f>
        <v/>
      </c>
      <c r="AD189" s="213"/>
      <c r="AE189" s="212" t="str">
        <f>IF(B189="","",IF(AO189="総合事業","数式を削除して手入力",IFERROR(INDEX(【参考】数式用!$AT$3:$AV$452,MATCH(Q189&amp;V189,【参考】数式用!$AS$3:$AS$452,0),MATCH(VLOOKUP(Z189,【参考】数式用!$AW$2:$AX$53,2,FALSE),【参考】数式用!$AT$2:$AV$2,0)),10)))</f>
        <v/>
      </c>
      <c r="AN189" s="395" t="str">
        <f>IF($L$18="", "", VLOOKUP(Z189,【参考】数式用!$A$4:$M$54,13,FALSE))</f>
        <v/>
      </c>
      <c r="AO189" s="46" t="e">
        <f>VLOOKUP(Z189,【参考】数式用!$A$2:$N$54,14,FALSE)</f>
        <v>#N/A</v>
      </c>
    </row>
    <row r="190" spans="1:41" ht="50" customHeight="1">
      <c r="A190" s="96">
        <f t="shared" si="4"/>
        <v>133</v>
      </c>
      <c r="B190" s="454"/>
      <c r="C190" s="455"/>
      <c r="D190" s="455"/>
      <c r="E190" s="455"/>
      <c r="F190" s="455"/>
      <c r="G190" s="455"/>
      <c r="H190" s="455"/>
      <c r="I190" s="455"/>
      <c r="J190" s="455"/>
      <c r="K190" s="455"/>
      <c r="L190" s="456"/>
      <c r="M190" s="457"/>
      <c r="N190" s="457"/>
      <c r="O190" s="457"/>
      <c r="P190" s="458"/>
      <c r="Q190" s="459"/>
      <c r="R190" s="460"/>
      <c r="S190" s="460"/>
      <c r="T190" s="460"/>
      <c r="U190" s="461"/>
      <c r="V190" s="262"/>
      <c r="W190" s="462"/>
      <c r="X190" s="463"/>
      <c r="Y190" s="464"/>
      <c r="Z190" s="465"/>
      <c r="AA190" s="465"/>
      <c r="AB190" s="465"/>
      <c r="AC190" s="322" t="str">
        <f>IFERROR(VLOOKUP(Z190,【参考】数式用!$A$4:$B$54,2,FALSE),"")</f>
        <v/>
      </c>
      <c r="AD190" s="213"/>
      <c r="AE190" s="212" t="str">
        <f>IF(B190="","",IF(AO190="総合事業","数式を削除して手入力",IFERROR(INDEX(【参考】数式用!$AT$3:$AV$452,MATCH(Q190&amp;V190,【参考】数式用!$AS$3:$AS$452,0),MATCH(VLOOKUP(Z190,【参考】数式用!$AW$2:$AX$53,2,FALSE),【参考】数式用!$AT$2:$AV$2,0)),10)))</f>
        <v/>
      </c>
      <c r="AN190" s="395" t="str">
        <f>IF($L$18="", "", VLOOKUP(Z190,【参考】数式用!$A$4:$M$54,13,FALSE))</f>
        <v/>
      </c>
      <c r="AO190" s="46" t="e">
        <f>VLOOKUP(Z190,【参考】数式用!$A$2:$N$54,14,FALSE)</f>
        <v>#N/A</v>
      </c>
    </row>
    <row r="191" spans="1:41" ht="50" customHeight="1">
      <c r="A191" s="96">
        <f t="shared" si="4"/>
        <v>134</v>
      </c>
      <c r="B191" s="454"/>
      <c r="C191" s="455"/>
      <c r="D191" s="455"/>
      <c r="E191" s="455"/>
      <c r="F191" s="455"/>
      <c r="G191" s="455"/>
      <c r="H191" s="455"/>
      <c r="I191" s="455"/>
      <c r="J191" s="455"/>
      <c r="K191" s="455"/>
      <c r="L191" s="456"/>
      <c r="M191" s="457"/>
      <c r="N191" s="457"/>
      <c r="O191" s="457"/>
      <c r="P191" s="458"/>
      <c r="Q191" s="459"/>
      <c r="R191" s="460"/>
      <c r="S191" s="460"/>
      <c r="T191" s="460"/>
      <c r="U191" s="461"/>
      <c r="V191" s="262"/>
      <c r="W191" s="462"/>
      <c r="X191" s="463"/>
      <c r="Y191" s="464"/>
      <c r="Z191" s="465"/>
      <c r="AA191" s="465"/>
      <c r="AB191" s="465"/>
      <c r="AC191" s="322" t="str">
        <f>IFERROR(VLOOKUP(Z191,【参考】数式用!$A$4:$B$54,2,FALSE),"")</f>
        <v/>
      </c>
      <c r="AD191" s="213"/>
      <c r="AE191" s="212" t="str">
        <f>IF(B191="","",IF(AO191="総合事業","数式を削除して手入力",IFERROR(INDEX(【参考】数式用!$AT$3:$AV$452,MATCH(Q191&amp;V191,【参考】数式用!$AS$3:$AS$452,0),MATCH(VLOOKUP(Z191,【参考】数式用!$AW$2:$AX$53,2,FALSE),【参考】数式用!$AT$2:$AV$2,0)),10)))</f>
        <v/>
      </c>
      <c r="AN191" s="395" t="str">
        <f>IF($L$18="", "", VLOOKUP(Z191,【参考】数式用!$A$4:$M$54,13,FALSE))</f>
        <v/>
      </c>
      <c r="AO191" s="46" t="e">
        <f>VLOOKUP(Z191,【参考】数式用!$A$2:$N$54,14,FALSE)</f>
        <v>#N/A</v>
      </c>
    </row>
    <row r="192" spans="1:41" ht="50" customHeight="1">
      <c r="A192" s="96">
        <f t="shared" si="4"/>
        <v>135</v>
      </c>
      <c r="B192" s="454"/>
      <c r="C192" s="455"/>
      <c r="D192" s="455"/>
      <c r="E192" s="455"/>
      <c r="F192" s="455"/>
      <c r="G192" s="455"/>
      <c r="H192" s="455"/>
      <c r="I192" s="455"/>
      <c r="J192" s="455"/>
      <c r="K192" s="455"/>
      <c r="L192" s="456"/>
      <c r="M192" s="457"/>
      <c r="N192" s="457"/>
      <c r="O192" s="457"/>
      <c r="P192" s="458"/>
      <c r="Q192" s="459"/>
      <c r="R192" s="460"/>
      <c r="S192" s="460"/>
      <c r="T192" s="460"/>
      <c r="U192" s="461"/>
      <c r="V192" s="262"/>
      <c r="W192" s="462"/>
      <c r="X192" s="463"/>
      <c r="Y192" s="464"/>
      <c r="Z192" s="465"/>
      <c r="AA192" s="465"/>
      <c r="AB192" s="465"/>
      <c r="AC192" s="322" t="str">
        <f>IFERROR(VLOOKUP(Z192,【参考】数式用!$A$4:$B$54,2,FALSE),"")</f>
        <v/>
      </c>
      <c r="AD192" s="213"/>
      <c r="AE192" s="212" t="str">
        <f>IF(B192="","",IF(AO192="総合事業","数式を削除して手入力",IFERROR(INDEX(【参考】数式用!$AT$3:$AV$452,MATCH(Q192&amp;V192,【参考】数式用!$AS$3:$AS$452,0),MATCH(VLOOKUP(Z192,【参考】数式用!$AW$2:$AX$53,2,FALSE),【参考】数式用!$AT$2:$AV$2,0)),10)))</f>
        <v/>
      </c>
      <c r="AN192" s="395" t="str">
        <f>IF($L$18="", "", VLOOKUP(Z192,【参考】数式用!$A$4:$M$54,13,FALSE))</f>
        <v/>
      </c>
      <c r="AO192" s="46" t="e">
        <f>VLOOKUP(Z192,【参考】数式用!$A$2:$N$54,14,FALSE)</f>
        <v>#N/A</v>
      </c>
    </row>
    <row r="193" spans="1:41" ht="50" customHeight="1">
      <c r="A193" s="96">
        <f t="shared" si="4"/>
        <v>136</v>
      </c>
      <c r="B193" s="454"/>
      <c r="C193" s="455"/>
      <c r="D193" s="455"/>
      <c r="E193" s="455"/>
      <c r="F193" s="455"/>
      <c r="G193" s="455"/>
      <c r="H193" s="455"/>
      <c r="I193" s="455"/>
      <c r="J193" s="455"/>
      <c r="K193" s="455"/>
      <c r="L193" s="456"/>
      <c r="M193" s="457"/>
      <c r="N193" s="457"/>
      <c r="O193" s="457"/>
      <c r="P193" s="458"/>
      <c r="Q193" s="459"/>
      <c r="R193" s="460"/>
      <c r="S193" s="460"/>
      <c r="T193" s="460"/>
      <c r="U193" s="461"/>
      <c r="V193" s="262"/>
      <c r="W193" s="462"/>
      <c r="X193" s="463"/>
      <c r="Y193" s="464"/>
      <c r="Z193" s="465"/>
      <c r="AA193" s="465"/>
      <c r="AB193" s="465"/>
      <c r="AC193" s="322" t="str">
        <f>IFERROR(VLOOKUP(Z193,【参考】数式用!$A$4:$B$54,2,FALSE),"")</f>
        <v/>
      </c>
      <c r="AD193" s="213"/>
      <c r="AE193" s="212" t="str">
        <f>IF(B193="","",IF(AO193="総合事業","数式を削除して手入力",IFERROR(INDEX(【参考】数式用!$AT$3:$AV$452,MATCH(Q193&amp;V193,【参考】数式用!$AS$3:$AS$452,0),MATCH(VLOOKUP(Z193,【参考】数式用!$AW$2:$AX$53,2,FALSE),【参考】数式用!$AT$2:$AV$2,0)),10)))</f>
        <v/>
      </c>
      <c r="AN193" s="395" t="str">
        <f>IF($L$18="", "", VLOOKUP(Z193,【参考】数式用!$A$4:$M$54,13,FALSE))</f>
        <v/>
      </c>
      <c r="AO193" s="46" t="e">
        <f>VLOOKUP(Z193,【参考】数式用!$A$2:$N$54,14,FALSE)</f>
        <v>#N/A</v>
      </c>
    </row>
    <row r="194" spans="1:41" ht="50" customHeight="1">
      <c r="A194" s="96">
        <f t="shared" si="4"/>
        <v>137</v>
      </c>
      <c r="B194" s="454"/>
      <c r="C194" s="455"/>
      <c r="D194" s="455"/>
      <c r="E194" s="455"/>
      <c r="F194" s="455"/>
      <c r="G194" s="455"/>
      <c r="H194" s="455"/>
      <c r="I194" s="455"/>
      <c r="J194" s="455"/>
      <c r="K194" s="455"/>
      <c r="L194" s="456"/>
      <c r="M194" s="457"/>
      <c r="N194" s="457"/>
      <c r="O194" s="457"/>
      <c r="P194" s="458"/>
      <c r="Q194" s="459"/>
      <c r="R194" s="460"/>
      <c r="S194" s="460"/>
      <c r="T194" s="460"/>
      <c r="U194" s="461"/>
      <c r="V194" s="262"/>
      <c r="W194" s="462"/>
      <c r="X194" s="463"/>
      <c r="Y194" s="464"/>
      <c r="Z194" s="465"/>
      <c r="AA194" s="465"/>
      <c r="AB194" s="465"/>
      <c r="AC194" s="322" t="str">
        <f>IFERROR(VLOOKUP(Z194,【参考】数式用!$A$4:$B$54,2,FALSE),"")</f>
        <v/>
      </c>
      <c r="AD194" s="213"/>
      <c r="AE194" s="212" t="str">
        <f>IF(B194="","",IF(AO194="総合事業","数式を削除して手入力",IFERROR(INDEX(【参考】数式用!$AT$3:$AV$452,MATCH(Q194&amp;V194,【参考】数式用!$AS$3:$AS$452,0),MATCH(VLOOKUP(Z194,【参考】数式用!$AW$2:$AX$53,2,FALSE),【参考】数式用!$AT$2:$AV$2,0)),10)))</f>
        <v/>
      </c>
      <c r="AN194" s="395" t="str">
        <f>IF($L$18="", "", VLOOKUP(Z194,【参考】数式用!$A$4:$M$54,13,FALSE))</f>
        <v/>
      </c>
      <c r="AO194" s="46" t="e">
        <f>VLOOKUP(Z194,【参考】数式用!$A$2:$N$54,14,FALSE)</f>
        <v>#N/A</v>
      </c>
    </row>
    <row r="195" spans="1:41" ht="50" customHeight="1">
      <c r="A195" s="96">
        <f t="shared" si="4"/>
        <v>138</v>
      </c>
      <c r="B195" s="454"/>
      <c r="C195" s="455"/>
      <c r="D195" s="455"/>
      <c r="E195" s="455"/>
      <c r="F195" s="455"/>
      <c r="G195" s="455"/>
      <c r="H195" s="455"/>
      <c r="I195" s="455"/>
      <c r="J195" s="455"/>
      <c r="K195" s="455"/>
      <c r="L195" s="456"/>
      <c r="M195" s="457"/>
      <c r="N195" s="457"/>
      <c r="O195" s="457"/>
      <c r="P195" s="458"/>
      <c r="Q195" s="459"/>
      <c r="R195" s="460"/>
      <c r="S195" s="460"/>
      <c r="T195" s="460"/>
      <c r="U195" s="461"/>
      <c r="V195" s="262"/>
      <c r="W195" s="462"/>
      <c r="X195" s="463"/>
      <c r="Y195" s="464"/>
      <c r="Z195" s="465"/>
      <c r="AA195" s="465"/>
      <c r="AB195" s="465"/>
      <c r="AC195" s="322" t="str">
        <f>IFERROR(VLOOKUP(Z195,【参考】数式用!$A$4:$B$54,2,FALSE),"")</f>
        <v/>
      </c>
      <c r="AD195" s="213"/>
      <c r="AE195" s="212" t="str">
        <f>IF(B195="","",IF(AO195="総合事業","数式を削除して手入力",IFERROR(INDEX(【参考】数式用!$AT$3:$AV$452,MATCH(Q195&amp;V195,【参考】数式用!$AS$3:$AS$452,0),MATCH(VLOOKUP(Z195,【参考】数式用!$AW$2:$AX$53,2,FALSE),【参考】数式用!$AT$2:$AV$2,0)),10)))</f>
        <v/>
      </c>
      <c r="AN195" s="395" t="str">
        <f>IF($L$18="", "", VLOOKUP(Z195,【参考】数式用!$A$4:$M$54,13,FALSE))</f>
        <v/>
      </c>
      <c r="AO195" s="46" t="e">
        <f>VLOOKUP(Z195,【参考】数式用!$A$2:$N$54,14,FALSE)</f>
        <v>#N/A</v>
      </c>
    </row>
    <row r="196" spans="1:41" ht="50" customHeight="1">
      <c r="A196" s="96">
        <f t="shared" si="4"/>
        <v>139</v>
      </c>
      <c r="B196" s="454"/>
      <c r="C196" s="455"/>
      <c r="D196" s="455"/>
      <c r="E196" s="455"/>
      <c r="F196" s="455"/>
      <c r="G196" s="455"/>
      <c r="H196" s="455"/>
      <c r="I196" s="455"/>
      <c r="J196" s="455"/>
      <c r="K196" s="455"/>
      <c r="L196" s="456"/>
      <c r="M196" s="457"/>
      <c r="N196" s="457"/>
      <c r="O196" s="457"/>
      <c r="P196" s="458"/>
      <c r="Q196" s="459"/>
      <c r="R196" s="460"/>
      <c r="S196" s="460"/>
      <c r="T196" s="460"/>
      <c r="U196" s="461"/>
      <c r="V196" s="262"/>
      <c r="W196" s="462"/>
      <c r="X196" s="463"/>
      <c r="Y196" s="464"/>
      <c r="Z196" s="465"/>
      <c r="AA196" s="465"/>
      <c r="AB196" s="465"/>
      <c r="AC196" s="322" t="str">
        <f>IFERROR(VLOOKUP(Z196,【参考】数式用!$A$4:$B$54,2,FALSE),"")</f>
        <v/>
      </c>
      <c r="AD196" s="213"/>
      <c r="AE196" s="212" t="str">
        <f>IF(B196="","",IF(AO196="総合事業","数式を削除して手入力",IFERROR(INDEX(【参考】数式用!$AT$3:$AV$452,MATCH(Q196&amp;V196,【参考】数式用!$AS$3:$AS$452,0),MATCH(VLOOKUP(Z196,【参考】数式用!$AW$2:$AX$53,2,FALSE),【参考】数式用!$AT$2:$AV$2,0)),10)))</f>
        <v/>
      </c>
      <c r="AN196" s="395" t="str">
        <f>IF($L$18="", "", VLOOKUP(Z196,【参考】数式用!$A$4:$M$54,13,FALSE))</f>
        <v/>
      </c>
      <c r="AO196" s="46" t="e">
        <f>VLOOKUP(Z196,【参考】数式用!$A$2:$N$54,14,FALSE)</f>
        <v>#N/A</v>
      </c>
    </row>
    <row r="197" spans="1:41" ht="50" customHeight="1">
      <c r="A197" s="96">
        <f t="shared" si="4"/>
        <v>140</v>
      </c>
      <c r="B197" s="454"/>
      <c r="C197" s="455"/>
      <c r="D197" s="455"/>
      <c r="E197" s="455"/>
      <c r="F197" s="455"/>
      <c r="G197" s="455"/>
      <c r="H197" s="455"/>
      <c r="I197" s="455"/>
      <c r="J197" s="455"/>
      <c r="K197" s="455"/>
      <c r="L197" s="456"/>
      <c r="M197" s="457"/>
      <c r="N197" s="457"/>
      <c r="O197" s="457"/>
      <c r="P197" s="458"/>
      <c r="Q197" s="459"/>
      <c r="R197" s="460"/>
      <c r="S197" s="460"/>
      <c r="T197" s="460"/>
      <c r="U197" s="461"/>
      <c r="V197" s="262"/>
      <c r="W197" s="462"/>
      <c r="X197" s="463"/>
      <c r="Y197" s="464"/>
      <c r="Z197" s="465"/>
      <c r="AA197" s="465"/>
      <c r="AB197" s="465"/>
      <c r="AC197" s="322" t="str">
        <f>IFERROR(VLOOKUP(Z197,【参考】数式用!$A$4:$B$54,2,FALSE),"")</f>
        <v/>
      </c>
      <c r="AD197" s="213"/>
      <c r="AE197" s="212" t="str">
        <f>IF(B197="","",IF(AO197="総合事業","数式を削除して手入力",IFERROR(INDEX(【参考】数式用!$AT$3:$AV$452,MATCH(Q197&amp;V197,【参考】数式用!$AS$3:$AS$452,0),MATCH(VLOOKUP(Z197,【参考】数式用!$AW$2:$AX$53,2,FALSE),【参考】数式用!$AT$2:$AV$2,0)),10)))</f>
        <v/>
      </c>
      <c r="AN197" s="395" t="str">
        <f>IF($L$18="", "", VLOOKUP(Z197,【参考】数式用!$A$4:$M$54,13,FALSE))</f>
        <v/>
      </c>
      <c r="AO197" s="46" t="e">
        <f>VLOOKUP(Z197,【参考】数式用!$A$2:$N$54,14,FALSE)</f>
        <v>#N/A</v>
      </c>
    </row>
    <row r="198" spans="1:41" ht="50" customHeight="1">
      <c r="A198" s="96">
        <f t="shared" si="4"/>
        <v>141</v>
      </c>
      <c r="B198" s="454"/>
      <c r="C198" s="455"/>
      <c r="D198" s="455"/>
      <c r="E198" s="455"/>
      <c r="F198" s="455"/>
      <c r="G198" s="455"/>
      <c r="H198" s="455"/>
      <c r="I198" s="455"/>
      <c r="J198" s="455"/>
      <c r="K198" s="455"/>
      <c r="L198" s="456"/>
      <c r="M198" s="457"/>
      <c r="N198" s="457"/>
      <c r="O198" s="457"/>
      <c r="P198" s="458"/>
      <c r="Q198" s="459"/>
      <c r="R198" s="460"/>
      <c r="S198" s="460"/>
      <c r="T198" s="460"/>
      <c r="U198" s="461"/>
      <c r="V198" s="262"/>
      <c r="W198" s="462"/>
      <c r="X198" s="463"/>
      <c r="Y198" s="464"/>
      <c r="Z198" s="465"/>
      <c r="AA198" s="465"/>
      <c r="AB198" s="465"/>
      <c r="AC198" s="322" t="str">
        <f>IFERROR(VLOOKUP(Z198,【参考】数式用!$A$4:$B$54,2,FALSE),"")</f>
        <v/>
      </c>
      <c r="AD198" s="213"/>
      <c r="AE198" s="212" t="str">
        <f>IF(B198="","",IF(AO198="総合事業","数式を削除して手入力",IFERROR(INDEX(【参考】数式用!$AT$3:$AV$452,MATCH(Q198&amp;V198,【参考】数式用!$AS$3:$AS$452,0),MATCH(VLOOKUP(Z198,【参考】数式用!$AW$2:$AX$53,2,FALSE),【参考】数式用!$AT$2:$AV$2,0)),10)))</f>
        <v/>
      </c>
      <c r="AN198" s="395" t="str">
        <f>IF($L$18="", "", VLOOKUP(Z198,【参考】数式用!$A$4:$M$54,13,FALSE))</f>
        <v/>
      </c>
      <c r="AO198" s="46" t="e">
        <f>VLOOKUP(Z198,【参考】数式用!$A$2:$N$54,14,FALSE)</f>
        <v>#N/A</v>
      </c>
    </row>
    <row r="199" spans="1:41" ht="50" customHeight="1">
      <c r="A199" s="96">
        <f t="shared" si="4"/>
        <v>142</v>
      </c>
      <c r="B199" s="454"/>
      <c r="C199" s="455"/>
      <c r="D199" s="455"/>
      <c r="E199" s="455"/>
      <c r="F199" s="455"/>
      <c r="G199" s="455"/>
      <c r="H199" s="455"/>
      <c r="I199" s="455"/>
      <c r="J199" s="455"/>
      <c r="K199" s="455"/>
      <c r="L199" s="456"/>
      <c r="M199" s="457"/>
      <c r="N199" s="457"/>
      <c r="O199" s="457"/>
      <c r="P199" s="458"/>
      <c r="Q199" s="459"/>
      <c r="R199" s="460"/>
      <c r="S199" s="460"/>
      <c r="T199" s="460"/>
      <c r="U199" s="461"/>
      <c r="V199" s="262"/>
      <c r="W199" s="462"/>
      <c r="X199" s="463"/>
      <c r="Y199" s="464"/>
      <c r="Z199" s="465"/>
      <c r="AA199" s="465"/>
      <c r="AB199" s="465"/>
      <c r="AC199" s="322" t="str">
        <f>IFERROR(VLOOKUP(Z199,【参考】数式用!$A$4:$B$54,2,FALSE),"")</f>
        <v/>
      </c>
      <c r="AD199" s="213"/>
      <c r="AE199" s="212" t="str">
        <f>IF(B199="","",IF(AO199="総合事業","数式を削除して手入力",IFERROR(INDEX(【参考】数式用!$AT$3:$AV$452,MATCH(Q199&amp;V199,【参考】数式用!$AS$3:$AS$452,0),MATCH(VLOOKUP(Z199,【参考】数式用!$AW$2:$AX$53,2,FALSE),【参考】数式用!$AT$2:$AV$2,0)),10)))</f>
        <v/>
      </c>
      <c r="AN199" s="395" t="str">
        <f>IF($L$18="", "", VLOOKUP(Z199,【参考】数式用!$A$4:$M$54,13,FALSE))</f>
        <v/>
      </c>
      <c r="AO199" s="46" t="e">
        <f>VLOOKUP(Z199,【参考】数式用!$A$2:$N$54,14,FALSE)</f>
        <v>#N/A</v>
      </c>
    </row>
    <row r="200" spans="1:41" ht="50" customHeight="1">
      <c r="A200" s="96">
        <f t="shared" si="4"/>
        <v>143</v>
      </c>
      <c r="B200" s="454"/>
      <c r="C200" s="455"/>
      <c r="D200" s="455"/>
      <c r="E200" s="455"/>
      <c r="F200" s="455"/>
      <c r="G200" s="455"/>
      <c r="H200" s="455"/>
      <c r="I200" s="455"/>
      <c r="J200" s="455"/>
      <c r="K200" s="455"/>
      <c r="L200" s="456"/>
      <c r="M200" s="457"/>
      <c r="N200" s="457"/>
      <c r="O200" s="457"/>
      <c r="P200" s="458"/>
      <c r="Q200" s="459"/>
      <c r="R200" s="460"/>
      <c r="S200" s="460"/>
      <c r="T200" s="460"/>
      <c r="U200" s="461"/>
      <c r="V200" s="262"/>
      <c r="W200" s="462"/>
      <c r="X200" s="463"/>
      <c r="Y200" s="464"/>
      <c r="Z200" s="465"/>
      <c r="AA200" s="465"/>
      <c r="AB200" s="465"/>
      <c r="AC200" s="322" t="str">
        <f>IFERROR(VLOOKUP(Z200,【参考】数式用!$A$4:$B$54,2,FALSE),"")</f>
        <v/>
      </c>
      <c r="AD200" s="213"/>
      <c r="AE200" s="212" t="str">
        <f>IF(B200="","",IF(AO200="総合事業","数式を削除して手入力",IFERROR(INDEX(【参考】数式用!$AT$3:$AV$452,MATCH(Q200&amp;V200,【参考】数式用!$AS$3:$AS$452,0),MATCH(VLOOKUP(Z200,【参考】数式用!$AW$2:$AX$53,2,FALSE),【参考】数式用!$AT$2:$AV$2,0)),10)))</f>
        <v/>
      </c>
      <c r="AN200" s="395" t="str">
        <f>IF($L$18="", "", VLOOKUP(Z200,【参考】数式用!$A$4:$M$54,13,FALSE))</f>
        <v/>
      </c>
      <c r="AO200" s="46" t="e">
        <f>VLOOKUP(Z200,【参考】数式用!$A$2:$N$54,14,FALSE)</f>
        <v>#N/A</v>
      </c>
    </row>
    <row r="201" spans="1:41" ht="50" customHeight="1">
      <c r="A201" s="96">
        <f t="shared" si="4"/>
        <v>144</v>
      </c>
      <c r="B201" s="454"/>
      <c r="C201" s="455"/>
      <c r="D201" s="455"/>
      <c r="E201" s="455"/>
      <c r="F201" s="455"/>
      <c r="G201" s="455"/>
      <c r="H201" s="455"/>
      <c r="I201" s="455"/>
      <c r="J201" s="455"/>
      <c r="K201" s="455"/>
      <c r="L201" s="456"/>
      <c r="M201" s="457"/>
      <c r="N201" s="457"/>
      <c r="O201" s="457"/>
      <c r="P201" s="458"/>
      <c r="Q201" s="459"/>
      <c r="R201" s="460"/>
      <c r="S201" s="460"/>
      <c r="T201" s="460"/>
      <c r="U201" s="461"/>
      <c r="V201" s="262"/>
      <c r="W201" s="462"/>
      <c r="X201" s="463"/>
      <c r="Y201" s="464"/>
      <c r="Z201" s="465"/>
      <c r="AA201" s="465"/>
      <c r="AB201" s="465"/>
      <c r="AC201" s="322" t="str">
        <f>IFERROR(VLOOKUP(Z201,【参考】数式用!$A$4:$B$54,2,FALSE),"")</f>
        <v/>
      </c>
      <c r="AD201" s="213"/>
      <c r="AE201" s="212" t="str">
        <f>IF(B201="","",IF(AO201="総合事業","数式を削除して手入力",IFERROR(INDEX(【参考】数式用!$AT$3:$AV$452,MATCH(Q201&amp;V201,【参考】数式用!$AS$3:$AS$452,0),MATCH(VLOOKUP(Z201,【参考】数式用!$AW$2:$AX$53,2,FALSE),【参考】数式用!$AT$2:$AV$2,0)),10)))</f>
        <v/>
      </c>
      <c r="AN201" s="395" t="str">
        <f>IF($L$18="", "", VLOOKUP(Z201,【参考】数式用!$A$4:$M$54,13,FALSE))</f>
        <v/>
      </c>
      <c r="AO201" s="46" t="e">
        <f>VLOOKUP(Z201,【参考】数式用!$A$2:$N$54,14,FALSE)</f>
        <v>#N/A</v>
      </c>
    </row>
    <row r="202" spans="1:41" ht="50" customHeight="1">
      <c r="A202" s="96">
        <f t="shared" si="4"/>
        <v>145</v>
      </c>
      <c r="B202" s="454"/>
      <c r="C202" s="455"/>
      <c r="D202" s="455"/>
      <c r="E202" s="455"/>
      <c r="F202" s="455"/>
      <c r="G202" s="455"/>
      <c r="H202" s="455"/>
      <c r="I202" s="455"/>
      <c r="J202" s="455"/>
      <c r="K202" s="455"/>
      <c r="L202" s="456"/>
      <c r="M202" s="457"/>
      <c r="N202" s="457"/>
      <c r="O202" s="457"/>
      <c r="P202" s="458"/>
      <c r="Q202" s="459"/>
      <c r="R202" s="460"/>
      <c r="S202" s="460"/>
      <c r="T202" s="460"/>
      <c r="U202" s="461"/>
      <c r="V202" s="262"/>
      <c r="W202" s="462"/>
      <c r="X202" s="463"/>
      <c r="Y202" s="464"/>
      <c r="Z202" s="465"/>
      <c r="AA202" s="465"/>
      <c r="AB202" s="465"/>
      <c r="AC202" s="322" t="str">
        <f>IFERROR(VLOOKUP(Z202,【参考】数式用!$A$4:$B$54,2,FALSE),"")</f>
        <v/>
      </c>
      <c r="AD202" s="213"/>
      <c r="AE202" s="212" t="str">
        <f>IF(B202="","",IF(AO202="総合事業","数式を削除して手入力",IFERROR(INDEX(【参考】数式用!$AT$3:$AV$452,MATCH(Q202&amp;V202,【参考】数式用!$AS$3:$AS$452,0),MATCH(VLOOKUP(Z202,【参考】数式用!$AW$2:$AX$53,2,FALSE),【参考】数式用!$AT$2:$AV$2,0)),10)))</f>
        <v/>
      </c>
      <c r="AN202" s="395" t="str">
        <f>IF($L$18="", "", VLOOKUP(Z202,【参考】数式用!$A$4:$M$54,13,FALSE))</f>
        <v/>
      </c>
      <c r="AO202" s="46" t="e">
        <f>VLOOKUP(Z202,【参考】数式用!$A$2:$N$54,14,FALSE)</f>
        <v>#N/A</v>
      </c>
    </row>
    <row r="203" spans="1:41" ht="50" customHeight="1">
      <c r="A203" s="96">
        <f t="shared" si="4"/>
        <v>146</v>
      </c>
      <c r="B203" s="454"/>
      <c r="C203" s="455"/>
      <c r="D203" s="455"/>
      <c r="E203" s="455"/>
      <c r="F203" s="455"/>
      <c r="G203" s="455"/>
      <c r="H203" s="455"/>
      <c r="I203" s="455"/>
      <c r="J203" s="455"/>
      <c r="K203" s="455"/>
      <c r="L203" s="456"/>
      <c r="M203" s="457"/>
      <c r="N203" s="457"/>
      <c r="O203" s="457"/>
      <c r="P203" s="458"/>
      <c r="Q203" s="459"/>
      <c r="R203" s="460"/>
      <c r="S203" s="460"/>
      <c r="T203" s="460"/>
      <c r="U203" s="461"/>
      <c r="V203" s="262"/>
      <c r="W203" s="462"/>
      <c r="X203" s="463"/>
      <c r="Y203" s="464"/>
      <c r="Z203" s="465"/>
      <c r="AA203" s="465"/>
      <c r="AB203" s="465"/>
      <c r="AC203" s="322" t="str">
        <f>IFERROR(VLOOKUP(Z203,【参考】数式用!$A$4:$B$54,2,FALSE),"")</f>
        <v/>
      </c>
      <c r="AD203" s="213"/>
      <c r="AE203" s="212" t="str">
        <f>IF(B203="","",IF(AO203="総合事業","数式を削除して手入力",IFERROR(INDEX(【参考】数式用!$AT$3:$AV$452,MATCH(Q203&amp;V203,【参考】数式用!$AS$3:$AS$452,0),MATCH(VLOOKUP(Z203,【参考】数式用!$AW$2:$AX$53,2,FALSE),【参考】数式用!$AT$2:$AV$2,0)),10)))</f>
        <v/>
      </c>
      <c r="AN203" s="395" t="str">
        <f>IF($L$18="", "", VLOOKUP(Z203,【参考】数式用!$A$4:$M$54,13,FALSE))</f>
        <v/>
      </c>
      <c r="AO203" s="46" t="e">
        <f>VLOOKUP(Z203,【参考】数式用!$A$2:$N$54,14,FALSE)</f>
        <v>#N/A</v>
      </c>
    </row>
    <row r="204" spans="1:41" ht="50" customHeight="1">
      <c r="A204" s="96">
        <f t="shared" si="4"/>
        <v>147</v>
      </c>
      <c r="B204" s="454"/>
      <c r="C204" s="455"/>
      <c r="D204" s="455"/>
      <c r="E204" s="455"/>
      <c r="F204" s="455"/>
      <c r="G204" s="455"/>
      <c r="H204" s="455"/>
      <c r="I204" s="455"/>
      <c r="J204" s="455"/>
      <c r="K204" s="455"/>
      <c r="L204" s="456"/>
      <c r="M204" s="457"/>
      <c r="N204" s="457"/>
      <c r="O204" s="457"/>
      <c r="P204" s="458"/>
      <c r="Q204" s="459"/>
      <c r="R204" s="460"/>
      <c r="S204" s="460"/>
      <c r="T204" s="460"/>
      <c r="U204" s="461"/>
      <c r="V204" s="262"/>
      <c r="W204" s="462"/>
      <c r="X204" s="463"/>
      <c r="Y204" s="464"/>
      <c r="Z204" s="465"/>
      <c r="AA204" s="465"/>
      <c r="AB204" s="465"/>
      <c r="AC204" s="322" t="str">
        <f>IFERROR(VLOOKUP(Z204,【参考】数式用!$A$4:$B$54,2,FALSE),"")</f>
        <v/>
      </c>
      <c r="AD204" s="213"/>
      <c r="AE204" s="212" t="str">
        <f>IF(B204="","",IF(AO204="総合事業","数式を削除して手入力",IFERROR(INDEX(【参考】数式用!$AT$3:$AV$452,MATCH(Q204&amp;V204,【参考】数式用!$AS$3:$AS$452,0),MATCH(VLOOKUP(Z204,【参考】数式用!$AW$2:$AX$53,2,FALSE),【参考】数式用!$AT$2:$AV$2,0)),10)))</f>
        <v/>
      </c>
      <c r="AN204" s="395" t="str">
        <f>IF($L$18="", "", VLOOKUP(Z204,【参考】数式用!$A$4:$M$54,13,FALSE))</f>
        <v/>
      </c>
      <c r="AO204" s="46" t="e">
        <f>VLOOKUP(Z204,【参考】数式用!$A$2:$N$54,14,FALSE)</f>
        <v>#N/A</v>
      </c>
    </row>
    <row r="205" spans="1:41" ht="50" customHeight="1">
      <c r="A205" s="96">
        <f t="shared" si="4"/>
        <v>148</v>
      </c>
      <c r="B205" s="454"/>
      <c r="C205" s="455"/>
      <c r="D205" s="455"/>
      <c r="E205" s="455"/>
      <c r="F205" s="455"/>
      <c r="G205" s="455"/>
      <c r="H205" s="455"/>
      <c r="I205" s="455"/>
      <c r="J205" s="455"/>
      <c r="K205" s="455"/>
      <c r="L205" s="456"/>
      <c r="M205" s="457"/>
      <c r="N205" s="457"/>
      <c r="O205" s="457"/>
      <c r="P205" s="458"/>
      <c r="Q205" s="459"/>
      <c r="R205" s="460"/>
      <c r="S205" s="460"/>
      <c r="T205" s="460"/>
      <c r="U205" s="461"/>
      <c r="V205" s="262"/>
      <c r="W205" s="462"/>
      <c r="X205" s="463"/>
      <c r="Y205" s="464"/>
      <c r="Z205" s="465"/>
      <c r="AA205" s="465"/>
      <c r="AB205" s="465"/>
      <c r="AC205" s="322" t="str">
        <f>IFERROR(VLOOKUP(Z205,【参考】数式用!$A$4:$B$54,2,FALSE),"")</f>
        <v/>
      </c>
      <c r="AD205" s="213"/>
      <c r="AE205" s="212" t="str">
        <f>IF(B205="","",IF(AO205="総合事業","数式を削除して手入力",IFERROR(INDEX(【参考】数式用!$AT$3:$AV$452,MATCH(Q205&amp;V205,【参考】数式用!$AS$3:$AS$452,0),MATCH(VLOOKUP(Z205,【参考】数式用!$AW$2:$AX$53,2,FALSE),【参考】数式用!$AT$2:$AV$2,0)),10)))</f>
        <v/>
      </c>
      <c r="AN205" s="395" t="str">
        <f>IF($L$18="", "", VLOOKUP(Z205,【参考】数式用!$A$4:$M$54,13,FALSE))</f>
        <v/>
      </c>
      <c r="AO205" s="46" t="e">
        <f>VLOOKUP(Z205,【参考】数式用!$A$2:$N$54,14,FALSE)</f>
        <v>#N/A</v>
      </c>
    </row>
    <row r="206" spans="1:41" ht="50" customHeight="1">
      <c r="A206" s="96">
        <f t="shared" si="4"/>
        <v>149</v>
      </c>
      <c r="B206" s="454"/>
      <c r="C206" s="455"/>
      <c r="D206" s="455"/>
      <c r="E206" s="455"/>
      <c r="F206" s="455"/>
      <c r="G206" s="455"/>
      <c r="H206" s="455"/>
      <c r="I206" s="455"/>
      <c r="J206" s="455"/>
      <c r="K206" s="455"/>
      <c r="L206" s="456"/>
      <c r="M206" s="457"/>
      <c r="N206" s="457"/>
      <c r="O206" s="457"/>
      <c r="P206" s="458"/>
      <c r="Q206" s="459"/>
      <c r="R206" s="460"/>
      <c r="S206" s="460"/>
      <c r="T206" s="460"/>
      <c r="U206" s="461"/>
      <c r="V206" s="262"/>
      <c r="W206" s="462"/>
      <c r="X206" s="463"/>
      <c r="Y206" s="464"/>
      <c r="Z206" s="465"/>
      <c r="AA206" s="465"/>
      <c r="AB206" s="465"/>
      <c r="AC206" s="322" t="str">
        <f>IFERROR(VLOOKUP(Z206,【参考】数式用!$A$4:$B$54,2,FALSE),"")</f>
        <v/>
      </c>
      <c r="AD206" s="213"/>
      <c r="AE206" s="212" t="str">
        <f>IF(B206="","",IF(AO206="総合事業","数式を削除して手入力",IFERROR(INDEX(【参考】数式用!$AT$3:$AV$452,MATCH(Q206&amp;V206,【参考】数式用!$AS$3:$AS$452,0),MATCH(VLOOKUP(Z206,【参考】数式用!$AW$2:$AX$53,2,FALSE),【参考】数式用!$AT$2:$AV$2,0)),10)))</f>
        <v/>
      </c>
      <c r="AN206" s="395" t="str">
        <f>IF($L$18="", "", VLOOKUP(Z206,【参考】数式用!$A$4:$M$54,13,FALSE))</f>
        <v/>
      </c>
      <c r="AO206" s="46" t="e">
        <f>VLOOKUP(Z206,【参考】数式用!$A$2:$N$54,14,FALSE)</f>
        <v>#N/A</v>
      </c>
    </row>
    <row r="207" spans="1:41" ht="50" customHeight="1">
      <c r="A207" s="96">
        <f t="shared" si="4"/>
        <v>150</v>
      </c>
      <c r="B207" s="454"/>
      <c r="C207" s="455"/>
      <c r="D207" s="455"/>
      <c r="E207" s="455"/>
      <c r="F207" s="455"/>
      <c r="G207" s="455"/>
      <c r="H207" s="455"/>
      <c r="I207" s="455"/>
      <c r="J207" s="455"/>
      <c r="K207" s="455"/>
      <c r="L207" s="456"/>
      <c r="M207" s="457"/>
      <c r="N207" s="457"/>
      <c r="O207" s="457"/>
      <c r="P207" s="458"/>
      <c r="Q207" s="459"/>
      <c r="R207" s="460"/>
      <c r="S207" s="460"/>
      <c r="T207" s="460"/>
      <c r="U207" s="461"/>
      <c r="V207" s="262"/>
      <c r="W207" s="462"/>
      <c r="X207" s="463"/>
      <c r="Y207" s="464"/>
      <c r="Z207" s="465"/>
      <c r="AA207" s="465"/>
      <c r="AB207" s="465"/>
      <c r="AC207" s="322" t="str">
        <f>IFERROR(VLOOKUP(Z207,【参考】数式用!$A$4:$B$54,2,FALSE),"")</f>
        <v/>
      </c>
      <c r="AD207" s="213"/>
      <c r="AE207" s="212" t="str">
        <f>IF(B207="","",IF(AO207="総合事業","数式を削除して手入力",IFERROR(INDEX(【参考】数式用!$AT$3:$AV$452,MATCH(Q207&amp;V207,【参考】数式用!$AS$3:$AS$452,0),MATCH(VLOOKUP(Z207,【参考】数式用!$AW$2:$AX$53,2,FALSE),【参考】数式用!$AT$2:$AV$2,0)),10)))</f>
        <v/>
      </c>
      <c r="AN207" s="395" t="str">
        <f>IF($L$18="", "", VLOOKUP(Z207,【参考】数式用!$A$4:$M$54,13,FALSE))</f>
        <v/>
      </c>
      <c r="AO207" s="46" t="e">
        <f>VLOOKUP(Z207,【参考】数式用!$A$2:$N$54,14,FALSE)</f>
        <v>#N/A</v>
      </c>
    </row>
    <row r="208" spans="1:41" ht="50" customHeight="1">
      <c r="A208" s="96">
        <f t="shared" si="4"/>
        <v>151</v>
      </c>
      <c r="B208" s="454"/>
      <c r="C208" s="455"/>
      <c r="D208" s="455"/>
      <c r="E208" s="455"/>
      <c r="F208" s="455"/>
      <c r="G208" s="455"/>
      <c r="H208" s="455"/>
      <c r="I208" s="455"/>
      <c r="J208" s="455"/>
      <c r="K208" s="455"/>
      <c r="L208" s="456"/>
      <c r="M208" s="457"/>
      <c r="N208" s="457"/>
      <c r="O208" s="457"/>
      <c r="P208" s="458"/>
      <c r="Q208" s="459"/>
      <c r="R208" s="460"/>
      <c r="S208" s="460"/>
      <c r="T208" s="460"/>
      <c r="U208" s="461"/>
      <c r="V208" s="262"/>
      <c r="W208" s="462"/>
      <c r="X208" s="463"/>
      <c r="Y208" s="464"/>
      <c r="Z208" s="465"/>
      <c r="AA208" s="465"/>
      <c r="AB208" s="465"/>
      <c r="AC208" s="322" t="str">
        <f>IFERROR(VLOOKUP(Z208,【参考】数式用!$A$4:$B$54,2,FALSE),"")</f>
        <v/>
      </c>
      <c r="AD208" s="213"/>
      <c r="AE208" s="212" t="str">
        <f>IF(B208="","",IF(AO208="総合事業","数式を削除して手入力",IFERROR(INDEX(【参考】数式用!$AT$3:$AV$452,MATCH(Q208&amp;V208,【参考】数式用!$AS$3:$AS$452,0),MATCH(VLOOKUP(Z208,【参考】数式用!$AW$2:$AX$53,2,FALSE),【参考】数式用!$AT$2:$AV$2,0)),10)))</f>
        <v/>
      </c>
      <c r="AN208" s="395" t="str">
        <f>IF($L$18="", "", VLOOKUP(Z208,【参考】数式用!$A$4:$M$54,13,FALSE))</f>
        <v/>
      </c>
      <c r="AO208" s="46" t="e">
        <f>VLOOKUP(Z208,【参考】数式用!$A$2:$N$54,14,FALSE)</f>
        <v>#N/A</v>
      </c>
    </row>
    <row r="209" spans="1:41" ht="50" customHeight="1">
      <c r="A209" s="96">
        <f t="shared" si="4"/>
        <v>152</v>
      </c>
      <c r="B209" s="454"/>
      <c r="C209" s="455"/>
      <c r="D209" s="455"/>
      <c r="E209" s="455"/>
      <c r="F209" s="455"/>
      <c r="G209" s="455"/>
      <c r="H209" s="455"/>
      <c r="I209" s="455"/>
      <c r="J209" s="455"/>
      <c r="K209" s="455"/>
      <c r="L209" s="456"/>
      <c r="M209" s="457"/>
      <c r="N209" s="457"/>
      <c r="O209" s="457"/>
      <c r="P209" s="458"/>
      <c r="Q209" s="459"/>
      <c r="R209" s="460"/>
      <c r="S209" s="460"/>
      <c r="T209" s="460"/>
      <c r="U209" s="461"/>
      <c r="V209" s="262"/>
      <c r="W209" s="462"/>
      <c r="X209" s="463"/>
      <c r="Y209" s="464"/>
      <c r="Z209" s="465"/>
      <c r="AA209" s="465"/>
      <c r="AB209" s="465"/>
      <c r="AC209" s="322" t="str">
        <f>IFERROR(VLOOKUP(Z209,【参考】数式用!$A$4:$B$54,2,FALSE),"")</f>
        <v/>
      </c>
      <c r="AD209" s="213"/>
      <c r="AE209" s="212" t="str">
        <f>IF(B209="","",IF(AO209="総合事業","数式を削除して手入力",IFERROR(INDEX(【参考】数式用!$AT$3:$AV$452,MATCH(Q209&amp;V209,【参考】数式用!$AS$3:$AS$452,0),MATCH(VLOOKUP(Z209,【参考】数式用!$AW$2:$AX$53,2,FALSE),【参考】数式用!$AT$2:$AV$2,0)),10)))</f>
        <v/>
      </c>
      <c r="AN209" s="395" t="str">
        <f>IF($L$18="", "", VLOOKUP(Z209,【参考】数式用!$A$4:$M$54,13,FALSE))</f>
        <v/>
      </c>
      <c r="AO209" s="46" t="e">
        <f>VLOOKUP(Z209,【参考】数式用!$A$2:$N$54,14,FALSE)</f>
        <v>#N/A</v>
      </c>
    </row>
    <row r="210" spans="1:41" ht="50" customHeight="1">
      <c r="A210" s="96">
        <f t="shared" si="4"/>
        <v>153</v>
      </c>
      <c r="B210" s="454"/>
      <c r="C210" s="455"/>
      <c r="D210" s="455"/>
      <c r="E210" s="455"/>
      <c r="F210" s="455"/>
      <c r="G210" s="455"/>
      <c r="H210" s="455"/>
      <c r="I210" s="455"/>
      <c r="J210" s="455"/>
      <c r="K210" s="455"/>
      <c r="L210" s="456"/>
      <c r="M210" s="457"/>
      <c r="N210" s="457"/>
      <c r="O210" s="457"/>
      <c r="P210" s="458"/>
      <c r="Q210" s="459"/>
      <c r="R210" s="460"/>
      <c r="S210" s="460"/>
      <c r="T210" s="460"/>
      <c r="U210" s="461"/>
      <c r="V210" s="262"/>
      <c r="W210" s="462"/>
      <c r="X210" s="463"/>
      <c r="Y210" s="464"/>
      <c r="Z210" s="465"/>
      <c r="AA210" s="465"/>
      <c r="AB210" s="465"/>
      <c r="AC210" s="322" t="str">
        <f>IFERROR(VLOOKUP(Z210,【参考】数式用!$A$4:$B$54,2,FALSE),"")</f>
        <v/>
      </c>
      <c r="AD210" s="213"/>
      <c r="AE210" s="212" t="str">
        <f>IF(B210="","",IF(AO210="総合事業","数式を削除して手入力",IFERROR(INDEX(【参考】数式用!$AT$3:$AV$452,MATCH(Q210&amp;V210,【参考】数式用!$AS$3:$AS$452,0),MATCH(VLOOKUP(Z210,【参考】数式用!$AW$2:$AX$53,2,FALSE),【参考】数式用!$AT$2:$AV$2,0)),10)))</f>
        <v/>
      </c>
      <c r="AN210" s="395" t="str">
        <f>IF($L$18="", "", VLOOKUP(Z210,【参考】数式用!$A$4:$M$54,13,FALSE))</f>
        <v/>
      </c>
      <c r="AO210" s="46" t="e">
        <f>VLOOKUP(Z210,【参考】数式用!$A$2:$N$54,14,FALSE)</f>
        <v>#N/A</v>
      </c>
    </row>
    <row r="211" spans="1:41" ht="50" customHeight="1">
      <c r="A211" s="96">
        <f t="shared" si="4"/>
        <v>154</v>
      </c>
      <c r="B211" s="454"/>
      <c r="C211" s="455"/>
      <c r="D211" s="455"/>
      <c r="E211" s="455"/>
      <c r="F211" s="455"/>
      <c r="G211" s="455"/>
      <c r="H211" s="455"/>
      <c r="I211" s="455"/>
      <c r="J211" s="455"/>
      <c r="K211" s="455"/>
      <c r="L211" s="456"/>
      <c r="M211" s="457"/>
      <c r="N211" s="457"/>
      <c r="O211" s="457"/>
      <c r="P211" s="458"/>
      <c r="Q211" s="459"/>
      <c r="R211" s="460"/>
      <c r="S211" s="460"/>
      <c r="T211" s="460"/>
      <c r="U211" s="461"/>
      <c r="V211" s="262"/>
      <c r="W211" s="462"/>
      <c r="X211" s="463"/>
      <c r="Y211" s="464"/>
      <c r="Z211" s="465"/>
      <c r="AA211" s="465"/>
      <c r="AB211" s="465"/>
      <c r="AC211" s="322" t="str">
        <f>IFERROR(VLOOKUP(Z211,【参考】数式用!$A$4:$B$54,2,FALSE),"")</f>
        <v/>
      </c>
      <c r="AD211" s="213"/>
      <c r="AE211" s="212" t="str">
        <f>IF(B211="","",IF(AO211="総合事業","数式を削除して手入力",IFERROR(INDEX(【参考】数式用!$AT$3:$AV$452,MATCH(Q211&amp;V211,【参考】数式用!$AS$3:$AS$452,0),MATCH(VLOOKUP(Z211,【参考】数式用!$AW$2:$AX$53,2,FALSE),【参考】数式用!$AT$2:$AV$2,0)),10)))</f>
        <v/>
      </c>
      <c r="AN211" s="395" t="str">
        <f>IF($L$18="", "", VLOOKUP(Z211,【参考】数式用!$A$4:$M$54,13,FALSE))</f>
        <v/>
      </c>
      <c r="AO211" s="46" t="e">
        <f>VLOOKUP(Z211,【参考】数式用!$A$2:$N$54,14,FALSE)</f>
        <v>#N/A</v>
      </c>
    </row>
    <row r="212" spans="1:41" ht="50" customHeight="1">
      <c r="A212" s="96">
        <f t="shared" si="4"/>
        <v>155</v>
      </c>
      <c r="B212" s="454"/>
      <c r="C212" s="455"/>
      <c r="D212" s="455"/>
      <c r="E212" s="455"/>
      <c r="F212" s="455"/>
      <c r="G212" s="455"/>
      <c r="H212" s="455"/>
      <c r="I212" s="455"/>
      <c r="J212" s="455"/>
      <c r="K212" s="455"/>
      <c r="L212" s="456"/>
      <c r="M212" s="457"/>
      <c r="N212" s="457"/>
      <c r="O212" s="457"/>
      <c r="P212" s="458"/>
      <c r="Q212" s="459"/>
      <c r="R212" s="460"/>
      <c r="S212" s="460"/>
      <c r="T212" s="460"/>
      <c r="U212" s="461"/>
      <c r="V212" s="262"/>
      <c r="W212" s="462"/>
      <c r="X212" s="463"/>
      <c r="Y212" s="464"/>
      <c r="Z212" s="465"/>
      <c r="AA212" s="465"/>
      <c r="AB212" s="465"/>
      <c r="AC212" s="322" t="str">
        <f>IFERROR(VLOOKUP(Z212,【参考】数式用!$A$4:$B$54,2,FALSE),"")</f>
        <v/>
      </c>
      <c r="AD212" s="213"/>
      <c r="AE212" s="212" t="str">
        <f>IF(B212="","",IF(AO212="総合事業","数式を削除して手入力",IFERROR(INDEX(【参考】数式用!$AT$3:$AV$452,MATCH(Q212&amp;V212,【参考】数式用!$AS$3:$AS$452,0),MATCH(VLOOKUP(Z212,【参考】数式用!$AW$2:$AX$53,2,FALSE),【参考】数式用!$AT$2:$AV$2,0)),10)))</f>
        <v/>
      </c>
      <c r="AN212" s="395" t="str">
        <f>IF($L$18="", "", VLOOKUP(Z212,【参考】数式用!$A$4:$M$54,13,FALSE))</f>
        <v/>
      </c>
      <c r="AO212" s="46" t="e">
        <f>VLOOKUP(Z212,【参考】数式用!$A$2:$N$54,14,FALSE)</f>
        <v>#N/A</v>
      </c>
    </row>
    <row r="213" spans="1:41" ht="50" customHeight="1">
      <c r="A213" s="96">
        <f t="shared" si="4"/>
        <v>156</v>
      </c>
      <c r="B213" s="454"/>
      <c r="C213" s="455"/>
      <c r="D213" s="455"/>
      <c r="E213" s="455"/>
      <c r="F213" s="455"/>
      <c r="G213" s="455"/>
      <c r="H213" s="455"/>
      <c r="I213" s="455"/>
      <c r="J213" s="455"/>
      <c r="K213" s="455"/>
      <c r="L213" s="456"/>
      <c r="M213" s="457"/>
      <c r="N213" s="457"/>
      <c r="O213" s="457"/>
      <c r="P213" s="458"/>
      <c r="Q213" s="459"/>
      <c r="R213" s="460"/>
      <c r="S213" s="460"/>
      <c r="T213" s="460"/>
      <c r="U213" s="461"/>
      <c r="V213" s="262"/>
      <c r="W213" s="462"/>
      <c r="X213" s="463"/>
      <c r="Y213" s="464"/>
      <c r="Z213" s="465"/>
      <c r="AA213" s="465"/>
      <c r="AB213" s="465"/>
      <c r="AC213" s="322" t="str">
        <f>IFERROR(VLOOKUP(Z213,【参考】数式用!$A$4:$B$54,2,FALSE),"")</f>
        <v/>
      </c>
      <c r="AD213" s="213"/>
      <c r="AE213" s="212" t="str">
        <f>IF(B213="","",IF(AO213="総合事業","数式を削除して手入力",IFERROR(INDEX(【参考】数式用!$AT$3:$AV$452,MATCH(Q213&amp;V213,【参考】数式用!$AS$3:$AS$452,0),MATCH(VLOOKUP(Z213,【参考】数式用!$AW$2:$AX$53,2,FALSE),【参考】数式用!$AT$2:$AV$2,0)),10)))</f>
        <v/>
      </c>
      <c r="AN213" s="395" t="str">
        <f>IF($L$18="", "", VLOOKUP(Z213,【参考】数式用!$A$4:$M$54,13,FALSE))</f>
        <v/>
      </c>
      <c r="AO213" s="46" t="e">
        <f>VLOOKUP(Z213,【参考】数式用!$A$2:$N$54,14,FALSE)</f>
        <v>#N/A</v>
      </c>
    </row>
    <row r="214" spans="1:41" ht="50" customHeight="1">
      <c r="A214" s="96">
        <f t="shared" si="4"/>
        <v>157</v>
      </c>
      <c r="B214" s="454"/>
      <c r="C214" s="455"/>
      <c r="D214" s="455"/>
      <c r="E214" s="455"/>
      <c r="F214" s="455"/>
      <c r="G214" s="455"/>
      <c r="H214" s="455"/>
      <c r="I214" s="455"/>
      <c r="J214" s="455"/>
      <c r="K214" s="455"/>
      <c r="L214" s="456"/>
      <c r="M214" s="457"/>
      <c r="N214" s="457"/>
      <c r="O214" s="457"/>
      <c r="P214" s="458"/>
      <c r="Q214" s="459"/>
      <c r="R214" s="460"/>
      <c r="S214" s="460"/>
      <c r="T214" s="460"/>
      <c r="U214" s="461"/>
      <c r="V214" s="262"/>
      <c r="W214" s="462"/>
      <c r="X214" s="463"/>
      <c r="Y214" s="464"/>
      <c r="Z214" s="465"/>
      <c r="AA214" s="465"/>
      <c r="AB214" s="465"/>
      <c r="AC214" s="322" t="str">
        <f>IFERROR(VLOOKUP(Z214,【参考】数式用!$A$4:$B$54,2,FALSE),"")</f>
        <v/>
      </c>
      <c r="AD214" s="213"/>
      <c r="AE214" s="212" t="str">
        <f>IF(B214="","",IF(AO214="総合事業","数式を削除して手入力",IFERROR(INDEX(【参考】数式用!$AT$3:$AV$452,MATCH(Q214&amp;V214,【参考】数式用!$AS$3:$AS$452,0),MATCH(VLOOKUP(Z214,【参考】数式用!$AW$2:$AX$53,2,FALSE),【参考】数式用!$AT$2:$AV$2,0)),10)))</f>
        <v/>
      </c>
      <c r="AN214" s="395" t="str">
        <f>IF($L$18="", "", VLOOKUP(Z214,【参考】数式用!$A$4:$M$54,13,FALSE))</f>
        <v/>
      </c>
      <c r="AO214" s="46" t="e">
        <f>VLOOKUP(Z214,【参考】数式用!$A$2:$N$54,14,FALSE)</f>
        <v>#N/A</v>
      </c>
    </row>
    <row r="215" spans="1:41" ht="50" customHeight="1">
      <c r="A215" s="96">
        <f t="shared" si="4"/>
        <v>158</v>
      </c>
      <c r="B215" s="454"/>
      <c r="C215" s="455"/>
      <c r="D215" s="455"/>
      <c r="E215" s="455"/>
      <c r="F215" s="455"/>
      <c r="G215" s="455"/>
      <c r="H215" s="455"/>
      <c r="I215" s="455"/>
      <c r="J215" s="455"/>
      <c r="K215" s="455"/>
      <c r="L215" s="456"/>
      <c r="M215" s="457"/>
      <c r="N215" s="457"/>
      <c r="O215" s="457"/>
      <c r="P215" s="458"/>
      <c r="Q215" s="459"/>
      <c r="R215" s="460"/>
      <c r="S215" s="460"/>
      <c r="T215" s="460"/>
      <c r="U215" s="461"/>
      <c r="V215" s="262"/>
      <c r="W215" s="462"/>
      <c r="X215" s="463"/>
      <c r="Y215" s="464"/>
      <c r="Z215" s="465"/>
      <c r="AA215" s="465"/>
      <c r="AB215" s="465"/>
      <c r="AC215" s="322" t="str">
        <f>IFERROR(VLOOKUP(Z215,【参考】数式用!$A$4:$B$54,2,FALSE),"")</f>
        <v/>
      </c>
      <c r="AD215" s="213"/>
      <c r="AE215" s="212" t="str">
        <f>IF(B215="","",IF(AO215="総合事業","数式を削除して手入力",IFERROR(INDEX(【参考】数式用!$AT$3:$AV$452,MATCH(Q215&amp;V215,【参考】数式用!$AS$3:$AS$452,0),MATCH(VLOOKUP(Z215,【参考】数式用!$AW$2:$AX$53,2,FALSE),【参考】数式用!$AT$2:$AV$2,0)),10)))</f>
        <v/>
      </c>
      <c r="AN215" s="395" t="str">
        <f>IF($L$18="", "", VLOOKUP(Z215,【参考】数式用!$A$4:$M$54,13,FALSE))</f>
        <v/>
      </c>
      <c r="AO215" s="46" t="e">
        <f>VLOOKUP(Z215,【参考】数式用!$A$2:$N$54,14,FALSE)</f>
        <v>#N/A</v>
      </c>
    </row>
    <row r="216" spans="1:41" ht="50" customHeight="1">
      <c r="A216" s="96">
        <f t="shared" si="4"/>
        <v>159</v>
      </c>
      <c r="B216" s="454"/>
      <c r="C216" s="455"/>
      <c r="D216" s="455"/>
      <c r="E216" s="455"/>
      <c r="F216" s="455"/>
      <c r="G216" s="455"/>
      <c r="H216" s="455"/>
      <c r="I216" s="455"/>
      <c r="J216" s="455"/>
      <c r="K216" s="455"/>
      <c r="L216" s="456"/>
      <c r="M216" s="457"/>
      <c r="N216" s="457"/>
      <c r="O216" s="457"/>
      <c r="P216" s="458"/>
      <c r="Q216" s="459"/>
      <c r="R216" s="460"/>
      <c r="S216" s="460"/>
      <c r="T216" s="460"/>
      <c r="U216" s="461"/>
      <c r="V216" s="262"/>
      <c r="W216" s="462"/>
      <c r="X216" s="463"/>
      <c r="Y216" s="464"/>
      <c r="Z216" s="465"/>
      <c r="AA216" s="465"/>
      <c r="AB216" s="465"/>
      <c r="AC216" s="322" t="str">
        <f>IFERROR(VLOOKUP(Z216,【参考】数式用!$A$4:$B$54,2,FALSE),"")</f>
        <v/>
      </c>
      <c r="AD216" s="213"/>
      <c r="AE216" s="212" t="str">
        <f>IF(B216="","",IF(AO216="総合事業","数式を削除して手入力",IFERROR(INDEX(【参考】数式用!$AT$3:$AV$452,MATCH(Q216&amp;V216,【参考】数式用!$AS$3:$AS$452,0),MATCH(VLOOKUP(Z216,【参考】数式用!$AW$2:$AX$53,2,FALSE),【参考】数式用!$AT$2:$AV$2,0)),10)))</f>
        <v/>
      </c>
      <c r="AN216" s="395" t="str">
        <f>IF($L$18="", "", VLOOKUP(Z216,【参考】数式用!$A$4:$M$54,13,FALSE))</f>
        <v/>
      </c>
      <c r="AO216" s="46" t="e">
        <f>VLOOKUP(Z216,【参考】数式用!$A$2:$N$54,14,FALSE)</f>
        <v>#N/A</v>
      </c>
    </row>
    <row r="217" spans="1:41" ht="50" customHeight="1">
      <c r="A217" s="96">
        <f t="shared" si="4"/>
        <v>160</v>
      </c>
      <c r="B217" s="454"/>
      <c r="C217" s="455"/>
      <c r="D217" s="455"/>
      <c r="E217" s="455"/>
      <c r="F217" s="455"/>
      <c r="G217" s="455"/>
      <c r="H217" s="455"/>
      <c r="I217" s="455"/>
      <c r="J217" s="455"/>
      <c r="K217" s="455"/>
      <c r="L217" s="456"/>
      <c r="M217" s="457"/>
      <c r="N217" s="457"/>
      <c r="O217" s="457"/>
      <c r="P217" s="458"/>
      <c r="Q217" s="459"/>
      <c r="R217" s="460"/>
      <c r="S217" s="460"/>
      <c r="T217" s="460"/>
      <c r="U217" s="461"/>
      <c r="V217" s="262"/>
      <c r="W217" s="462"/>
      <c r="X217" s="463"/>
      <c r="Y217" s="464"/>
      <c r="Z217" s="465"/>
      <c r="AA217" s="465"/>
      <c r="AB217" s="465"/>
      <c r="AC217" s="322" t="str">
        <f>IFERROR(VLOOKUP(Z217,【参考】数式用!$A$4:$B$54,2,FALSE),"")</f>
        <v/>
      </c>
      <c r="AD217" s="213"/>
      <c r="AE217" s="212" t="str">
        <f>IF(B217="","",IF(AO217="総合事業","数式を削除して手入力",IFERROR(INDEX(【参考】数式用!$AT$3:$AV$452,MATCH(Q217&amp;V217,【参考】数式用!$AS$3:$AS$452,0),MATCH(VLOOKUP(Z217,【参考】数式用!$AW$2:$AX$53,2,FALSE),【参考】数式用!$AT$2:$AV$2,0)),10)))</f>
        <v/>
      </c>
      <c r="AN217" s="395" t="str">
        <f>IF($L$18="", "", VLOOKUP(Z217,【参考】数式用!$A$4:$M$54,13,FALSE))</f>
        <v/>
      </c>
      <c r="AO217" s="46" t="e">
        <f>VLOOKUP(Z217,【参考】数式用!$A$2:$N$54,14,FALSE)</f>
        <v>#N/A</v>
      </c>
    </row>
    <row r="218" spans="1:41" ht="50" customHeight="1">
      <c r="A218" s="96">
        <f t="shared" si="4"/>
        <v>161</v>
      </c>
      <c r="B218" s="454"/>
      <c r="C218" s="455"/>
      <c r="D218" s="455"/>
      <c r="E218" s="455"/>
      <c r="F218" s="455"/>
      <c r="G218" s="455"/>
      <c r="H218" s="455"/>
      <c r="I218" s="455"/>
      <c r="J218" s="455"/>
      <c r="K218" s="455"/>
      <c r="L218" s="456"/>
      <c r="M218" s="457"/>
      <c r="N218" s="457"/>
      <c r="O218" s="457"/>
      <c r="P218" s="458"/>
      <c r="Q218" s="459"/>
      <c r="R218" s="460"/>
      <c r="S218" s="460"/>
      <c r="T218" s="460"/>
      <c r="U218" s="461"/>
      <c r="V218" s="262"/>
      <c r="W218" s="462"/>
      <c r="X218" s="463"/>
      <c r="Y218" s="464"/>
      <c r="Z218" s="465"/>
      <c r="AA218" s="465"/>
      <c r="AB218" s="465"/>
      <c r="AC218" s="322" t="str">
        <f>IFERROR(VLOOKUP(Z218,【参考】数式用!$A$4:$B$54,2,FALSE),"")</f>
        <v/>
      </c>
      <c r="AD218" s="213"/>
      <c r="AE218" s="212" t="str">
        <f>IF(B218="","",IF(AO218="総合事業","数式を削除して手入力",IFERROR(INDEX(【参考】数式用!$AT$3:$AV$452,MATCH(Q218&amp;V218,【参考】数式用!$AS$3:$AS$452,0),MATCH(VLOOKUP(Z218,【参考】数式用!$AW$2:$AX$53,2,FALSE),【参考】数式用!$AT$2:$AV$2,0)),10)))</f>
        <v/>
      </c>
      <c r="AN218" s="395" t="str">
        <f>IF($L$18="", "", VLOOKUP(Z218,【参考】数式用!$A$4:$M$54,13,FALSE))</f>
        <v/>
      </c>
      <c r="AO218" s="46" t="e">
        <f>VLOOKUP(Z218,【参考】数式用!$A$2:$N$54,14,FALSE)</f>
        <v>#N/A</v>
      </c>
    </row>
    <row r="219" spans="1:41" ht="50" customHeight="1">
      <c r="A219" s="96">
        <f t="shared" si="4"/>
        <v>162</v>
      </c>
      <c r="B219" s="454"/>
      <c r="C219" s="455"/>
      <c r="D219" s="455"/>
      <c r="E219" s="455"/>
      <c r="F219" s="455"/>
      <c r="G219" s="455"/>
      <c r="H219" s="455"/>
      <c r="I219" s="455"/>
      <c r="J219" s="455"/>
      <c r="K219" s="455"/>
      <c r="L219" s="456"/>
      <c r="M219" s="457"/>
      <c r="N219" s="457"/>
      <c r="O219" s="457"/>
      <c r="P219" s="458"/>
      <c r="Q219" s="459"/>
      <c r="R219" s="460"/>
      <c r="S219" s="460"/>
      <c r="T219" s="460"/>
      <c r="U219" s="461"/>
      <c r="V219" s="262"/>
      <c r="W219" s="462"/>
      <c r="X219" s="463"/>
      <c r="Y219" s="464"/>
      <c r="Z219" s="465"/>
      <c r="AA219" s="465"/>
      <c r="AB219" s="465"/>
      <c r="AC219" s="322" t="str">
        <f>IFERROR(VLOOKUP(Z219,【参考】数式用!$A$4:$B$54,2,FALSE),"")</f>
        <v/>
      </c>
      <c r="AD219" s="213"/>
      <c r="AE219" s="212" t="str">
        <f>IF(B219="","",IF(AO219="総合事業","数式を削除して手入力",IFERROR(INDEX(【参考】数式用!$AT$3:$AV$452,MATCH(Q219&amp;V219,【参考】数式用!$AS$3:$AS$452,0),MATCH(VLOOKUP(Z219,【参考】数式用!$AW$2:$AX$53,2,FALSE),【参考】数式用!$AT$2:$AV$2,0)),10)))</f>
        <v/>
      </c>
      <c r="AN219" s="395" t="str">
        <f>IF($L$18="", "", VLOOKUP(Z219,【参考】数式用!$A$4:$M$54,13,FALSE))</f>
        <v/>
      </c>
      <c r="AO219" s="46" t="e">
        <f>VLOOKUP(Z219,【参考】数式用!$A$2:$N$54,14,FALSE)</f>
        <v>#N/A</v>
      </c>
    </row>
    <row r="220" spans="1:41" ht="50" customHeight="1">
      <c r="A220" s="96">
        <f t="shared" si="4"/>
        <v>163</v>
      </c>
      <c r="B220" s="454"/>
      <c r="C220" s="455"/>
      <c r="D220" s="455"/>
      <c r="E220" s="455"/>
      <c r="F220" s="455"/>
      <c r="G220" s="455"/>
      <c r="H220" s="455"/>
      <c r="I220" s="455"/>
      <c r="J220" s="455"/>
      <c r="K220" s="455"/>
      <c r="L220" s="456"/>
      <c r="M220" s="457"/>
      <c r="N220" s="457"/>
      <c r="O220" s="457"/>
      <c r="P220" s="458"/>
      <c r="Q220" s="459"/>
      <c r="R220" s="460"/>
      <c r="S220" s="460"/>
      <c r="T220" s="460"/>
      <c r="U220" s="461"/>
      <c r="V220" s="262"/>
      <c r="W220" s="462"/>
      <c r="X220" s="463"/>
      <c r="Y220" s="464"/>
      <c r="Z220" s="465"/>
      <c r="AA220" s="465"/>
      <c r="AB220" s="465"/>
      <c r="AC220" s="322" t="str">
        <f>IFERROR(VLOOKUP(Z220,【参考】数式用!$A$4:$B$54,2,FALSE),"")</f>
        <v/>
      </c>
      <c r="AD220" s="213"/>
      <c r="AE220" s="212" t="str">
        <f>IF(B220="","",IF(AO220="総合事業","数式を削除して手入力",IFERROR(INDEX(【参考】数式用!$AT$3:$AV$452,MATCH(Q220&amp;V220,【参考】数式用!$AS$3:$AS$452,0),MATCH(VLOOKUP(Z220,【参考】数式用!$AW$2:$AX$53,2,FALSE),【参考】数式用!$AT$2:$AV$2,0)),10)))</f>
        <v/>
      </c>
      <c r="AN220" s="395" t="str">
        <f>IF($L$18="", "", VLOOKUP(Z220,【参考】数式用!$A$4:$M$54,13,FALSE))</f>
        <v/>
      </c>
      <c r="AO220" s="46" t="e">
        <f>VLOOKUP(Z220,【参考】数式用!$A$2:$N$54,14,FALSE)</f>
        <v>#N/A</v>
      </c>
    </row>
    <row r="221" spans="1:41" ht="50" customHeight="1">
      <c r="A221" s="96">
        <f t="shared" si="4"/>
        <v>164</v>
      </c>
      <c r="B221" s="454"/>
      <c r="C221" s="455"/>
      <c r="D221" s="455"/>
      <c r="E221" s="455"/>
      <c r="F221" s="455"/>
      <c r="G221" s="455"/>
      <c r="H221" s="455"/>
      <c r="I221" s="455"/>
      <c r="J221" s="455"/>
      <c r="K221" s="455"/>
      <c r="L221" s="456"/>
      <c r="M221" s="457"/>
      <c r="N221" s="457"/>
      <c r="O221" s="457"/>
      <c r="P221" s="458"/>
      <c r="Q221" s="459"/>
      <c r="R221" s="460"/>
      <c r="S221" s="460"/>
      <c r="T221" s="460"/>
      <c r="U221" s="461"/>
      <c r="V221" s="262"/>
      <c r="W221" s="462"/>
      <c r="X221" s="463"/>
      <c r="Y221" s="464"/>
      <c r="Z221" s="465"/>
      <c r="AA221" s="465"/>
      <c r="AB221" s="465"/>
      <c r="AC221" s="322" t="str">
        <f>IFERROR(VLOOKUP(Z221,【参考】数式用!$A$4:$B$54,2,FALSE),"")</f>
        <v/>
      </c>
      <c r="AD221" s="213"/>
      <c r="AE221" s="212" t="str">
        <f>IF(B221="","",IF(AO221="総合事業","数式を削除して手入力",IFERROR(INDEX(【参考】数式用!$AT$3:$AV$452,MATCH(Q221&amp;V221,【参考】数式用!$AS$3:$AS$452,0),MATCH(VLOOKUP(Z221,【参考】数式用!$AW$2:$AX$53,2,FALSE),【参考】数式用!$AT$2:$AV$2,0)),10)))</f>
        <v/>
      </c>
      <c r="AN221" s="395" t="str">
        <f>IF($L$18="", "", VLOOKUP(Z221,【参考】数式用!$A$4:$M$54,13,FALSE))</f>
        <v/>
      </c>
      <c r="AO221" s="46" t="e">
        <f>VLOOKUP(Z221,【参考】数式用!$A$2:$N$54,14,FALSE)</f>
        <v>#N/A</v>
      </c>
    </row>
    <row r="222" spans="1:41" ht="50" customHeight="1">
      <c r="A222" s="96">
        <f t="shared" ref="A222:A285" si="5">A221+1</f>
        <v>165</v>
      </c>
      <c r="B222" s="454"/>
      <c r="C222" s="455"/>
      <c r="D222" s="455"/>
      <c r="E222" s="455"/>
      <c r="F222" s="455"/>
      <c r="G222" s="455"/>
      <c r="H222" s="455"/>
      <c r="I222" s="455"/>
      <c r="J222" s="455"/>
      <c r="K222" s="455"/>
      <c r="L222" s="456"/>
      <c r="M222" s="457"/>
      <c r="N222" s="457"/>
      <c r="O222" s="457"/>
      <c r="P222" s="458"/>
      <c r="Q222" s="459"/>
      <c r="R222" s="460"/>
      <c r="S222" s="460"/>
      <c r="T222" s="460"/>
      <c r="U222" s="461"/>
      <c r="V222" s="262"/>
      <c r="W222" s="462"/>
      <c r="X222" s="463"/>
      <c r="Y222" s="464"/>
      <c r="Z222" s="465"/>
      <c r="AA222" s="465"/>
      <c r="AB222" s="465"/>
      <c r="AC222" s="322" t="str">
        <f>IFERROR(VLOOKUP(Z222,【参考】数式用!$A$4:$B$54,2,FALSE),"")</f>
        <v/>
      </c>
      <c r="AD222" s="213"/>
      <c r="AE222" s="212" t="str">
        <f>IF(B222="","",IF(AO222="総合事業","数式を削除して手入力",IFERROR(INDEX(【参考】数式用!$AT$3:$AV$452,MATCH(Q222&amp;V222,【参考】数式用!$AS$3:$AS$452,0),MATCH(VLOOKUP(Z222,【参考】数式用!$AW$2:$AX$53,2,FALSE),【参考】数式用!$AT$2:$AV$2,0)),10)))</f>
        <v/>
      </c>
      <c r="AN222" s="395" t="str">
        <f>IF($L$18="", "", VLOOKUP(Z222,【参考】数式用!$A$4:$M$54,13,FALSE))</f>
        <v/>
      </c>
      <c r="AO222" s="46" t="e">
        <f>VLOOKUP(Z222,【参考】数式用!$A$2:$N$54,14,FALSE)</f>
        <v>#N/A</v>
      </c>
    </row>
    <row r="223" spans="1:41" ht="50" customHeight="1">
      <c r="A223" s="96">
        <f t="shared" si="5"/>
        <v>166</v>
      </c>
      <c r="B223" s="454"/>
      <c r="C223" s="455"/>
      <c r="D223" s="455"/>
      <c r="E223" s="455"/>
      <c r="F223" s="455"/>
      <c r="G223" s="455"/>
      <c r="H223" s="455"/>
      <c r="I223" s="455"/>
      <c r="J223" s="455"/>
      <c r="K223" s="455"/>
      <c r="L223" s="456"/>
      <c r="M223" s="457"/>
      <c r="N223" s="457"/>
      <c r="O223" s="457"/>
      <c r="P223" s="458"/>
      <c r="Q223" s="459"/>
      <c r="R223" s="460"/>
      <c r="S223" s="460"/>
      <c r="T223" s="460"/>
      <c r="U223" s="461"/>
      <c r="V223" s="262"/>
      <c r="W223" s="462"/>
      <c r="X223" s="463"/>
      <c r="Y223" s="464"/>
      <c r="Z223" s="465"/>
      <c r="AA223" s="465"/>
      <c r="AB223" s="465"/>
      <c r="AC223" s="322" t="str">
        <f>IFERROR(VLOOKUP(Z223,【参考】数式用!$A$4:$B$54,2,FALSE),"")</f>
        <v/>
      </c>
      <c r="AD223" s="213"/>
      <c r="AE223" s="212" t="str">
        <f>IF(B223="","",IF(AO223="総合事業","数式を削除して手入力",IFERROR(INDEX(【参考】数式用!$AT$3:$AV$452,MATCH(Q223&amp;V223,【参考】数式用!$AS$3:$AS$452,0),MATCH(VLOOKUP(Z223,【参考】数式用!$AW$2:$AX$53,2,FALSE),【参考】数式用!$AT$2:$AV$2,0)),10)))</f>
        <v/>
      </c>
      <c r="AN223" s="395" t="str">
        <f>IF($L$18="", "", VLOOKUP(Z223,【参考】数式用!$A$4:$M$54,13,FALSE))</f>
        <v/>
      </c>
      <c r="AO223" s="46" t="e">
        <f>VLOOKUP(Z223,【参考】数式用!$A$2:$N$54,14,FALSE)</f>
        <v>#N/A</v>
      </c>
    </row>
    <row r="224" spans="1:41" ht="50" customHeight="1">
      <c r="A224" s="96">
        <f t="shared" si="5"/>
        <v>167</v>
      </c>
      <c r="B224" s="454"/>
      <c r="C224" s="455"/>
      <c r="D224" s="455"/>
      <c r="E224" s="455"/>
      <c r="F224" s="455"/>
      <c r="G224" s="455"/>
      <c r="H224" s="455"/>
      <c r="I224" s="455"/>
      <c r="J224" s="455"/>
      <c r="K224" s="455"/>
      <c r="L224" s="456"/>
      <c r="M224" s="457"/>
      <c r="N224" s="457"/>
      <c r="O224" s="457"/>
      <c r="P224" s="458"/>
      <c r="Q224" s="459"/>
      <c r="R224" s="460"/>
      <c r="S224" s="460"/>
      <c r="T224" s="460"/>
      <c r="U224" s="461"/>
      <c r="V224" s="262"/>
      <c r="W224" s="462"/>
      <c r="X224" s="463"/>
      <c r="Y224" s="464"/>
      <c r="Z224" s="465"/>
      <c r="AA224" s="465"/>
      <c r="AB224" s="465"/>
      <c r="AC224" s="322" t="str">
        <f>IFERROR(VLOOKUP(Z224,【参考】数式用!$A$4:$B$54,2,FALSE),"")</f>
        <v/>
      </c>
      <c r="AD224" s="213"/>
      <c r="AE224" s="212" t="str">
        <f>IF(B224="","",IF(AO224="総合事業","数式を削除して手入力",IFERROR(INDEX(【参考】数式用!$AT$3:$AV$452,MATCH(Q224&amp;V224,【参考】数式用!$AS$3:$AS$452,0),MATCH(VLOOKUP(Z224,【参考】数式用!$AW$2:$AX$53,2,FALSE),【参考】数式用!$AT$2:$AV$2,0)),10)))</f>
        <v/>
      </c>
      <c r="AN224" s="395" t="str">
        <f>IF($L$18="", "", VLOOKUP(Z224,【参考】数式用!$A$4:$M$54,13,FALSE))</f>
        <v/>
      </c>
      <c r="AO224" s="46" t="e">
        <f>VLOOKUP(Z224,【参考】数式用!$A$2:$N$54,14,FALSE)</f>
        <v>#N/A</v>
      </c>
    </row>
    <row r="225" spans="1:41" ht="50" customHeight="1">
      <c r="A225" s="96">
        <f t="shared" si="5"/>
        <v>168</v>
      </c>
      <c r="B225" s="454"/>
      <c r="C225" s="455"/>
      <c r="D225" s="455"/>
      <c r="E225" s="455"/>
      <c r="F225" s="455"/>
      <c r="G225" s="455"/>
      <c r="H225" s="455"/>
      <c r="I225" s="455"/>
      <c r="J225" s="455"/>
      <c r="K225" s="455"/>
      <c r="L225" s="456"/>
      <c r="M225" s="457"/>
      <c r="N225" s="457"/>
      <c r="O225" s="457"/>
      <c r="P225" s="458"/>
      <c r="Q225" s="459"/>
      <c r="R225" s="460"/>
      <c r="S225" s="460"/>
      <c r="T225" s="460"/>
      <c r="U225" s="461"/>
      <c r="V225" s="262"/>
      <c r="W225" s="462"/>
      <c r="X225" s="463"/>
      <c r="Y225" s="464"/>
      <c r="Z225" s="465"/>
      <c r="AA225" s="465"/>
      <c r="AB225" s="465"/>
      <c r="AC225" s="322" t="str">
        <f>IFERROR(VLOOKUP(Z225,【参考】数式用!$A$4:$B$54,2,FALSE),"")</f>
        <v/>
      </c>
      <c r="AD225" s="213"/>
      <c r="AE225" s="212" t="str">
        <f>IF(B225="","",IF(AO225="総合事業","数式を削除して手入力",IFERROR(INDEX(【参考】数式用!$AT$3:$AV$452,MATCH(Q225&amp;V225,【参考】数式用!$AS$3:$AS$452,0),MATCH(VLOOKUP(Z225,【参考】数式用!$AW$2:$AX$53,2,FALSE),【参考】数式用!$AT$2:$AV$2,0)),10)))</f>
        <v/>
      </c>
      <c r="AN225" s="395" t="str">
        <f>IF($L$18="", "", VLOOKUP(Z225,【参考】数式用!$A$4:$M$54,13,FALSE))</f>
        <v/>
      </c>
      <c r="AO225" s="46" t="e">
        <f>VLOOKUP(Z225,【参考】数式用!$A$2:$N$54,14,FALSE)</f>
        <v>#N/A</v>
      </c>
    </row>
    <row r="226" spans="1:41" ht="50" customHeight="1">
      <c r="A226" s="96">
        <f t="shared" si="5"/>
        <v>169</v>
      </c>
      <c r="B226" s="454"/>
      <c r="C226" s="455"/>
      <c r="D226" s="455"/>
      <c r="E226" s="455"/>
      <c r="F226" s="455"/>
      <c r="G226" s="455"/>
      <c r="H226" s="455"/>
      <c r="I226" s="455"/>
      <c r="J226" s="455"/>
      <c r="K226" s="455"/>
      <c r="L226" s="456"/>
      <c r="M226" s="457"/>
      <c r="N226" s="457"/>
      <c r="O226" s="457"/>
      <c r="P226" s="458"/>
      <c r="Q226" s="459"/>
      <c r="R226" s="460"/>
      <c r="S226" s="460"/>
      <c r="T226" s="460"/>
      <c r="U226" s="461"/>
      <c r="V226" s="262"/>
      <c r="W226" s="462"/>
      <c r="X226" s="463"/>
      <c r="Y226" s="464"/>
      <c r="Z226" s="465"/>
      <c r="AA226" s="465"/>
      <c r="AB226" s="465"/>
      <c r="AC226" s="322" t="str">
        <f>IFERROR(VLOOKUP(Z226,【参考】数式用!$A$4:$B$54,2,FALSE),"")</f>
        <v/>
      </c>
      <c r="AD226" s="213"/>
      <c r="AE226" s="212" t="str">
        <f>IF(B226="","",IF(AO226="総合事業","数式を削除して手入力",IFERROR(INDEX(【参考】数式用!$AT$3:$AV$452,MATCH(Q226&amp;V226,【参考】数式用!$AS$3:$AS$452,0),MATCH(VLOOKUP(Z226,【参考】数式用!$AW$2:$AX$53,2,FALSE),【参考】数式用!$AT$2:$AV$2,0)),10)))</f>
        <v/>
      </c>
      <c r="AN226" s="395" t="str">
        <f>IF($L$18="", "", VLOOKUP(Z226,【参考】数式用!$A$4:$M$54,13,FALSE))</f>
        <v/>
      </c>
      <c r="AO226" s="46" t="e">
        <f>VLOOKUP(Z226,【参考】数式用!$A$2:$N$54,14,FALSE)</f>
        <v>#N/A</v>
      </c>
    </row>
    <row r="227" spans="1:41" ht="50" customHeight="1">
      <c r="A227" s="96">
        <f t="shared" si="5"/>
        <v>170</v>
      </c>
      <c r="B227" s="454"/>
      <c r="C227" s="455"/>
      <c r="D227" s="455"/>
      <c r="E227" s="455"/>
      <c r="F227" s="455"/>
      <c r="G227" s="455"/>
      <c r="H227" s="455"/>
      <c r="I227" s="455"/>
      <c r="J227" s="455"/>
      <c r="K227" s="455"/>
      <c r="L227" s="456"/>
      <c r="M227" s="457"/>
      <c r="N227" s="457"/>
      <c r="O227" s="457"/>
      <c r="P227" s="458"/>
      <c r="Q227" s="459"/>
      <c r="R227" s="460"/>
      <c r="S227" s="460"/>
      <c r="T227" s="460"/>
      <c r="U227" s="461"/>
      <c r="V227" s="262"/>
      <c r="W227" s="462"/>
      <c r="X227" s="463"/>
      <c r="Y227" s="464"/>
      <c r="Z227" s="465"/>
      <c r="AA227" s="465"/>
      <c r="AB227" s="465"/>
      <c r="AC227" s="322" t="str">
        <f>IFERROR(VLOOKUP(Z227,【参考】数式用!$A$4:$B$54,2,FALSE),"")</f>
        <v/>
      </c>
      <c r="AD227" s="213"/>
      <c r="AE227" s="212" t="str">
        <f>IF(B227="","",IF(AO227="総合事業","数式を削除して手入力",IFERROR(INDEX(【参考】数式用!$AT$3:$AV$452,MATCH(Q227&amp;V227,【参考】数式用!$AS$3:$AS$452,0),MATCH(VLOOKUP(Z227,【参考】数式用!$AW$2:$AX$53,2,FALSE),【参考】数式用!$AT$2:$AV$2,0)),10)))</f>
        <v/>
      </c>
      <c r="AN227" s="395" t="str">
        <f>IF($L$18="", "", VLOOKUP(Z227,【参考】数式用!$A$4:$M$54,13,FALSE))</f>
        <v/>
      </c>
      <c r="AO227" s="46" t="e">
        <f>VLOOKUP(Z227,【参考】数式用!$A$2:$N$54,14,FALSE)</f>
        <v>#N/A</v>
      </c>
    </row>
    <row r="228" spans="1:41" ht="50" customHeight="1">
      <c r="A228" s="96">
        <f t="shared" si="5"/>
        <v>171</v>
      </c>
      <c r="B228" s="454"/>
      <c r="C228" s="455"/>
      <c r="D228" s="455"/>
      <c r="E228" s="455"/>
      <c r="F228" s="455"/>
      <c r="G228" s="455"/>
      <c r="H228" s="455"/>
      <c r="I228" s="455"/>
      <c r="J228" s="455"/>
      <c r="K228" s="455"/>
      <c r="L228" s="456"/>
      <c r="M228" s="457"/>
      <c r="N228" s="457"/>
      <c r="O228" s="457"/>
      <c r="P228" s="458"/>
      <c r="Q228" s="459"/>
      <c r="R228" s="460"/>
      <c r="S228" s="460"/>
      <c r="T228" s="460"/>
      <c r="U228" s="461"/>
      <c r="V228" s="262"/>
      <c r="W228" s="462"/>
      <c r="X228" s="463"/>
      <c r="Y228" s="464"/>
      <c r="Z228" s="465"/>
      <c r="AA228" s="465"/>
      <c r="AB228" s="465"/>
      <c r="AC228" s="322" t="str">
        <f>IFERROR(VLOOKUP(Z228,【参考】数式用!$A$4:$B$54,2,FALSE),"")</f>
        <v/>
      </c>
      <c r="AD228" s="213"/>
      <c r="AE228" s="212" t="str">
        <f>IF(B228="","",IF(AO228="総合事業","数式を削除して手入力",IFERROR(INDEX(【参考】数式用!$AT$3:$AV$452,MATCH(Q228&amp;V228,【参考】数式用!$AS$3:$AS$452,0),MATCH(VLOOKUP(Z228,【参考】数式用!$AW$2:$AX$53,2,FALSE),【参考】数式用!$AT$2:$AV$2,0)),10)))</f>
        <v/>
      </c>
      <c r="AN228" s="395" t="str">
        <f>IF($L$18="", "", VLOOKUP(Z228,【参考】数式用!$A$4:$M$54,13,FALSE))</f>
        <v/>
      </c>
      <c r="AO228" s="46" t="e">
        <f>VLOOKUP(Z228,【参考】数式用!$A$2:$N$54,14,FALSE)</f>
        <v>#N/A</v>
      </c>
    </row>
    <row r="229" spans="1:41" ht="50" customHeight="1">
      <c r="A229" s="96">
        <f t="shared" si="5"/>
        <v>172</v>
      </c>
      <c r="B229" s="454"/>
      <c r="C229" s="455"/>
      <c r="D229" s="455"/>
      <c r="E229" s="455"/>
      <c r="F229" s="455"/>
      <c r="G229" s="455"/>
      <c r="H229" s="455"/>
      <c r="I229" s="455"/>
      <c r="J229" s="455"/>
      <c r="K229" s="455"/>
      <c r="L229" s="456"/>
      <c r="M229" s="457"/>
      <c r="N229" s="457"/>
      <c r="O229" s="457"/>
      <c r="P229" s="458"/>
      <c r="Q229" s="459"/>
      <c r="R229" s="460"/>
      <c r="S229" s="460"/>
      <c r="T229" s="460"/>
      <c r="U229" s="461"/>
      <c r="V229" s="262"/>
      <c r="W229" s="462"/>
      <c r="X229" s="463"/>
      <c r="Y229" s="464"/>
      <c r="Z229" s="465"/>
      <c r="AA229" s="465"/>
      <c r="AB229" s="465"/>
      <c r="AC229" s="322" t="str">
        <f>IFERROR(VLOOKUP(Z229,【参考】数式用!$A$4:$B$54,2,FALSE),"")</f>
        <v/>
      </c>
      <c r="AD229" s="213"/>
      <c r="AE229" s="212" t="str">
        <f>IF(B229="","",IF(AO229="総合事業","数式を削除して手入力",IFERROR(INDEX(【参考】数式用!$AT$3:$AV$452,MATCH(Q229&amp;V229,【参考】数式用!$AS$3:$AS$452,0),MATCH(VLOOKUP(Z229,【参考】数式用!$AW$2:$AX$53,2,FALSE),【参考】数式用!$AT$2:$AV$2,0)),10)))</f>
        <v/>
      </c>
      <c r="AN229" s="395" t="str">
        <f>IF($L$18="", "", VLOOKUP(Z229,【参考】数式用!$A$4:$M$54,13,FALSE))</f>
        <v/>
      </c>
      <c r="AO229" s="46" t="e">
        <f>VLOOKUP(Z229,【参考】数式用!$A$2:$N$54,14,FALSE)</f>
        <v>#N/A</v>
      </c>
    </row>
    <row r="230" spans="1:41" ht="50" customHeight="1">
      <c r="A230" s="96">
        <f t="shared" si="5"/>
        <v>173</v>
      </c>
      <c r="B230" s="454"/>
      <c r="C230" s="455"/>
      <c r="D230" s="455"/>
      <c r="E230" s="455"/>
      <c r="F230" s="455"/>
      <c r="G230" s="455"/>
      <c r="H230" s="455"/>
      <c r="I230" s="455"/>
      <c r="J230" s="455"/>
      <c r="K230" s="455"/>
      <c r="L230" s="456"/>
      <c r="M230" s="457"/>
      <c r="N230" s="457"/>
      <c r="O230" s="457"/>
      <c r="P230" s="458"/>
      <c r="Q230" s="459"/>
      <c r="R230" s="460"/>
      <c r="S230" s="460"/>
      <c r="T230" s="460"/>
      <c r="U230" s="461"/>
      <c r="V230" s="262"/>
      <c r="W230" s="462"/>
      <c r="X230" s="463"/>
      <c r="Y230" s="464"/>
      <c r="Z230" s="465"/>
      <c r="AA230" s="465"/>
      <c r="AB230" s="465"/>
      <c r="AC230" s="322" t="str">
        <f>IFERROR(VLOOKUP(Z230,【参考】数式用!$A$4:$B$54,2,FALSE),"")</f>
        <v/>
      </c>
      <c r="AD230" s="213"/>
      <c r="AE230" s="212" t="str">
        <f>IF(B230="","",IF(AO230="総合事業","数式を削除して手入力",IFERROR(INDEX(【参考】数式用!$AT$3:$AV$452,MATCH(Q230&amp;V230,【参考】数式用!$AS$3:$AS$452,0),MATCH(VLOOKUP(Z230,【参考】数式用!$AW$2:$AX$53,2,FALSE),【参考】数式用!$AT$2:$AV$2,0)),10)))</f>
        <v/>
      </c>
      <c r="AN230" s="395" t="str">
        <f>IF($L$18="", "", VLOOKUP(Z230,【参考】数式用!$A$4:$M$54,13,FALSE))</f>
        <v/>
      </c>
      <c r="AO230" s="46" t="e">
        <f>VLOOKUP(Z230,【参考】数式用!$A$2:$N$54,14,FALSE)</f>
        <v>#N/A</v>
      </c>
    </row>
    <row r="231" spans="1:41" ht="50" customHeight="1">
      <c r="A231" s="96">
        <f t="shared" si="5"/>
        <v>174</v>
      </c>
      <c r="B231" s="454"/>
      <c r="C231" s="455"/>
      <c r="D231" s="455"/>
      <c r="E231" s="455"/>
      <c r="F231" s="455"/>
      <c r="G231" s="455"/>
      <c r="H231" s="455"/>
      <c r="I231" s="455"/>
      <c r="J231" s="455"/>
      <c r="K231" s="455"/>
      <c r="L231" s="456"/>
      <c r="M231" s="457"/>
      <c r="N231" s="457"/>
      <c r="O231" s="457"/>
      <c r="P231" s="458"/>
      <c r="Q231" s="459"/>
      <c r="R231" s="460"/>
      <c r="S231" s="460"/>
      <c r="T231" s="460"/>
      <c r="U231" s="461"/>
      <c r="V231" s="262"/>
      <c r="W231" s="462"/>
      <c r="X231" s="463"/>
      <c r="Y231" s="464"/>
      <c r="Z231" s="465"/>
      <c r="AA231" s="465"/>
      <c r="AB231" s="465"/>
      <c r="AC231" s="322" t="str">
        <f>IFERROR(VLOOKUP(Z231,【参考】数式用!$A$4:$B$54,2,FALSE),"")</f>
        <v/>
      </c>
      <c r="AD231" s="213"/>
      <c r="AE231" s="212" t="str">
        <f>IF(B231="","",IF(AO231="総合事業","数式を削除して手入力",IFERROR(INDEX(【参考】数式用!$AT$3:$AV$452,MATCH(Q231&amp;V231,【参考】数式用!$AS$3:$AS$452,0),MATCH(VLOOKUP(Z231,【参考】数式用!$AW$2:$AX$53,2,FALSE),【参考】数式用!$AT$2:$AV$2,0)),10)))</f>
        <v/>
      </c>
      <c r="AN231" s="395" t="str">
        <f>IF($L$18="", "", VLOOKUP(Z231,【参考】数式用!$A$4:$M$54,13,FALSE))</f>
        <v/>
      </c>
      <c r="AO231" s="46" t="e">
        <f>VLOOKUP(Z231,【参考】数式用!$A$2:$N$54,14,FALSE)</f>
        <v>#N/A</v>
      </c>
    </row>
    <row r="232" spans="1:41" ht="50" customHeight="1">
      <c r="A232" s="96">
        <f t="shared" si="5"/>
        <v>175</v>
      </c>
      <c r="B232" s="454"/>
      <c r="C232" s="455"/>
      <c r="D232" s="455"/>
      <c r="E232" s="455"/>
      <c r="F232" s="455"/>
      <c r="G232" s="455"/>
      <c r="H232" s="455"/>
      <c r="I232" s="455"/>
      <c r="J232" s="455"/>
      <c r="K232" s="455"/>
      <c r="L232" s="456"/>
      <c r="M232" s="457"/>
      <c r="N232" s="457"/>
      <c r="O232" s="457"/>
      <c r="P232" s="458"/>
      <c r="Q232" s="459"/>
      <c r="R232" s="460"/>
      <c r="S232" s="460"/>
      <c r="T232" s="460"/>
      <c r="U232" s="461"/>
      <c r="V232" s="262"/>
      <c r="W232" s="462"/>
      <c r="X232" s="463"/>
      <c r="Y232" s="464"/>
      <c r="Z232" s="465"/>
      <c r="AA232" s="465"/>
      <c r="AB232" s="465"/>
      <c r="AC232" s="322" t="str">
        <f>IFERROR(VLOOKUP(Z232,【参考】数式用!$A$4:$B$54,2,FALSE),"")</f>
        <v/>
      </c>
      <c r="AD232" s="213"/>
      <c r="AE232" s="212" t="str">
        <f>IF(B232="","",IF(AO232="総合事業","数式を削除して手入力",IFERROR(INDEX(【参考】数式用!$AT$3:$AV$452,MATCH(Q232&amp;V232,【参考】数式用!$AS$3:$AS$452,0),MATCH(VLOOKUP(Z232,【参考】数式用!$AW$2:$AX$53,2,FALSE),【参考】数式用!$AT$2:$AV$2,0)),10)))</f>
        <v/>
      </c>
      <c r="AN232" s="395" t="str">
        <f>IF($L$18="", "", VLOOKUP(Z232,【参考】数式用!$A$4:$M$54,13,FALSE))</f>
        <v/>
      </c>
      <c r="AO232" s="46" t="e">
        <f>VLOOKUP(Z232,【参考】数式用!$A$2:$N$54,14,FALSE)</f>
        <v>#N/A</v>
      </c>
    </row>
    <row r="233" spans="1:41" ht="50" customHeight="1">
      <c r="A233" s="96">
        <f t="shared" si="5"/>
        <v>176</v>
      </c>
      <c r="B233" s="454"/>
      <c r="C233" s="455"/>
      <c r="D233" s="455"/>
      <c r="E233" s="455"/>
      <c r="F233" s="455"/>
      <c r="G233" s="455"/>
      <c r="H233" s="455"/>
      <c r="I233" s="455"/>
      <c r="J233" s="455"/>
      <c r="K233" s="455"/>
      <c r="L233" s="456"/>
      <c r="M233" s="457"/>
      <c r="N233" s="457"/>
      <c r="O233" s="457"/>
      <c r="P233" s="458"/>
      <c r="Q233" s="459"/>
      <c r="R233" s="460"/>
      <c r="S233" s="460"/>
      <c r="T233" s="460"/>
      <c r="U233" s="461"/>
      <c r="V233" s="262"/>
      <c r="W233" s="462"/>
      <c r="X233" s="463"/>
      <c r="Y233" s="464"/>
      <c r="Z233" s="465"/>
      <c r="AA233" s="465"/>
      <c r="AB233" s="465"/>
      <c r="AC233" s="322" t="str">
        <f>IFERROR(VLOOKUP(Z233,【参考】数式用!$A$4:$B$54,2,FALSE),"")</f>
        <v/>
      </c>
      <c r="AD233" s="213"/>
      <c r="AE233" s="212" t="str">
        <f>IF(B233="","",IF(AO233="総合事業","数式を削除して手入力",IFERROR(INDEX(【参考】数式用!$AT$3:$AV$452,MATCH(Q233&amp;V233,【参考】数式用!$AS$3:$AS$452,0),MATCH(VLOOKUP(Z233,【参考】数式用!$AW$2:$AX$53,2,FALSE),【参考】数式用!$AT$2:$AV$2,0)),10)))</f>
        <v/>
      </c>
      <c r="AN233" s="395" t="str">
        <f>IF($L$18="", "", VLOOKUP(Z233,【参考】数式用!$A$4:$M$54,13,FALSE))</f>
        <v/>
      </c>
      <c r="AO233" s="46" t="e">
        <f>VLOOKUP(Z233,【参考】数式用!$A$2:$N$54,14,FALSE)</f>
        <v>#N/A</v>
      </c>
    </row>
    <row r="234" spans="1:41" ht="50" customHeight="1">
      <c r="A234" s="96">
        <f t="shared" si="5"/>
        <v>177</v>
      </c>
      <c r="B234" s="454"/>
      <c r="C234" s="455"/>
      <c r="D234" s="455"/>
      <c r="E234" s="455"/>
      <c r="F234" s="455"/>
      <c r="G234" s="455"/>
      <c r="H234" s="455"/>
      <c r="I234" s="455"/>
      <c r="J234" s="455"/>
      <c r="K234" s="455"/>
      <c r="L234" s="456"/>
      <c r="M234" s="457"/>
      <c r="N234" s="457"/>
      <c r="O234" s="457"/>
      <c r="P234" s="458"/>
      <c r="Q234" s="459"/>
      <c r="R234" s="460"/>
      <c r="S234" s="460"/>
      <c r="T234" s="460"/>
      <c r="U234" s="461"/>
      <c r="V234" s="262"/>
      <c r="W234" s="462"/>
      <c r="X234" s="463"/>
      <c r="Y234" s="464"/>
      <c r="Z234" s="465"/>
      <c r="AA234" s="465"/>
      <c r="AB234" s="465"/>
      <c r="AC234" s="322" t="str">
        <f>IFERROR(VLOOKUP(Z234,【参考】数式用!$A$4:$B$54,2,FALSE),"")</f>
        <v/>
      </c>
      <c r="AD234" s="213"/>
      <c r="AE234" s="212" t="str">
        <f>IF(B234="","",IF(AO234="総合事業","数式を削除して手入力",IFERROR(INDEX(【参考】数式用!$AT$3:$AV$452,MATCH(Q234&amp;V234,【参考】数式用!$AS$3:$AS$452,0),MATCH(VLOOKUP(Z234,【参考】数式用!$AW$2:$AX$53,2,FALSE),【参考】数式用!$AT$2:$AV$2,0)),10)))</f>
        <v/>
      </c>
      <c r="AN234" s="395" t="str">
        <f>IF($L$18="", "", VLOOKUP(Z234,【参考】数式用!$A$4:$M$54,13,FALSE))</f>
        <v/>
      </c>
      <c r="AO234" s="46" t="e">
        <f>VLOOKUP(Z234,【参考】数式用!$A$2:$N$54,14,FALSE)</f>
        <v>#N/A</v>
      </c>
    </row>
    <row r="235" spans="1:41" ht="50" customHeight="1">
      <c r="A235" s="96">
        <f t="shared" si="5"/>
        <v>178</v>
      </c>
      <c r="B235" s="454"/>
      <c r="C235" s="455"/>
      <c r="D235" s="455"/>
      <c r="E235" s="455"/>
      <c r="F235" s="455"/>
      <c r="G235" s="455"/>
      <c r="H235" s="455"/>
      <c r="I235" s="455"/>
      <c r="J235" s="455"/>
      <c r="K235" s="455"/>
      <c r="L235" s="456"/>
      <c r="M235" s="457"/>
      <c r="N235" s="457"/>
      <c r="O235" s="457"/>
      <c r="P235" s="458"/>
      <c r="Q235" s="459"/>
      <c r="R235" s="460"/>
      <c r="S235" s="460"/>
      <c r="T235" s="460"/>
      <c r="U235" s="461"/>
      <c r="V235" s="262"/>
      <c r="W235" s="462"/>
      <c r="X235" s="463"/>
      <c r="Y235" s="464"/>
      <c r="Z235" s="465"/>
      <c r="AA235" s="465"/>
      <c r="AB235" s="465"/>
      <c r="AC235" s="322" t="str">
        <f>IFERROR(VLOOKUP(Z235,【参考】数式用!$A$4:$B$54,2,FALSE),"")</f>
        <v/>
      </c>
      <c r="AD235" s="213"/>
      <c r="AE235" s="212" t="str">
        <f>IF(B235="","",IF(AO235="総合事業","数式を削除して手入力",IFERROR(INDEX(【参考】数式用!$AT$3:$AV$452,MATCH(Q235&amp;V235,【参考】数式用!$AS$3:$AS$452,0),MATCH(VLOOKUP(Z235,【参考】数式用!$AW$2:$AX$53,2,FALSE),【参考】数式用!$AT$2:$AV$2,0)),10)))</f>
        <v/>
      </c>
      <c r="AN235" s="395" t="str">
        <f>IF($L$18="", "", VLOOKUP(Z235,【参考】数式用!$A$4:$M$54,13,FALSE))</f>
        <v/>
      </c>
      <c r="AO235" s="46" t="e">
        <f>VLOOKUP(Z235,【参考】数式用!$A$2:$N$54,14,FALSE)</f>
        <v>#N/A</v>
      </c>
    </row>
    <row r="236" spans="1:41" ht="50" customHeight="1">
      <c r="A236" s="96">
        <f t="shared" si="5"/>
        <v>179</v>
      </c>
      <c r="B236" s="454"/>
      <c r="C236" s="455"/>
      <c r="D236" s="455"/>
      <c r="E236" s="455"/>
      <c r="F236" s="455"/>
      <c r="G236" s="455"/>
      <c r="H236" s="455"/>
      <c r="I236" s="455"/>
      <c r="J236" s="455"/>
      <c r="K236" s="455"/>
      <c r="L236" s="456"/>
      <c r="M236" s="457"/>
      <c r="N236" s="457"/>
      <c r="O236" s="457"/>
      <c r="P236" s="458"/>
      <c r="Q236" s="459"/>
      <c r="R236" s="460"/>
      <c r="S236" s="460"/>
      <c r="T236" s="460"/>
      <c r="U236" s="461"/>
      <c r="V236" s="262"/>
      <c r="W236" s="462"/>
      <c r="X236" s="463"/>
      <c r="Y236" s="464"/>
      <c r="Z236" s="465"/>
      <c r="AA236" s="465"/>
      <c r="AB236" s="465"/>
      <c r="AC236" s="322" t="str">
        <f>IFERROR(VLOOKUP(Z236,【参考】数式用!$A$4:$B$54,2,FALSE),"")</f>
        <v/>
      </c>
      <c r="AD236" s="213"/>
      <c r="AE236" s="212" t="str">
        <f>IF(B236="","",IF(AO236="総合事業","数式を削除して手入力",IFERROR(INDEX(【参考】数式用!$AT$3:$AV$452,MATCH(Q236&amp;V236,【参考】数式用!$AS$3:$AS$452,0),MATCH(VLOOKUP(Z236,【参考】数式用!$AW$2:$AX$53,2,FALSE),【参考】数式用!$AT$2:$AV$2,0)),10)))</f>
        <v/>
      </c>
      <c r="AN236" s="395" t="str">
        <f>IF($L$18="", "", VLOOKUP(Z236,【参考】数式用!$A$4:$M$54,13,FALSE))</f>
        <v/>
      </c>
      <c r="AO236" s="46" t="e">
        <f>VLOOKUP(Z236,【参考】数式用!$A$2:$N$54,14,FALSE)</f>
        <v>#N/A</v>
      </c>
    </row>
    <row r="237" spans="1:41" ht="50" customHeight="1">
      <c r="A237" s="96">
        <f t="shared" si="5"/>
        <v>180</v>
      </c>
      <c r="B237" s="454"/>
      <c r="C237" s="455"/>
      <c r="D237" s="455"/>
      <c r="E237" s="455"/>
      <c r="F237" s="455"/>
      <c r="G237" s="455"/>
      <c r="H237" s="455"/>
      <c r="I237" s="455"/>
      <c r="J237" s="455"/>
      <c r="K237" s="455"/>
      <c r="L237" s="456"/>
      <c r="M237" s="457"/>
      <c r="N237" s="457"/>
      <c r="O237" s="457"/>
      <c r="P237" s="458"/>
      <c r="Q237" s="459"/>
      <c r="R237" s="460"/>
      <c r="S237" s="460"/>
      <c r="T237" s="460"/>
      <c r="U237" s="461"/>
      <c r="V237" s="262"/>
      <c r="W237" s="462"/>
      <c r="X237" s="463"/>
      <c r="Y237" s="464"/>
      <c r="Z237" s="465"/>
      <c r="AA237" s="465"/>
      <c r="AB237" s="465"/>
      <c r="AC237" s="322" t="str">
        <f>IFERROR(VLOOKUP(Z237,【参考】数式用!$A$4:$B$54,2,FALSE),"")</f>
        <v/>
      </c>
      <c r="AD237" s="213"/>
      <c r="AE237" s="212" t="str">
        <f>IF(B237="","",IF(AO237="総合事業","数式を削除して手入力",IFERROR(INDEX(【参考】数式用!$AT$3:$AV$452,MATCH(Q237&amp;V237,【参考】数式用!$AS$3:$AS$452,0),MATCH(VLOOKUP(Z237,【参考】数式用!$AW$2:$AX$53,2,FALSE),【参考】数式用!$AT$2:$AV$2,0)),10)))</f>
        <v/>
      </c>
      <c r="AN237" s="395" t="str">
        <f>IF($L$18="", "", VLOOKUP(Z237,【参考】数式用!$A$4:$M$54,13,FALSE))</f>
        <v/>
      </c>
      <c r="AO237" s="46" t="e">
        <f>VLOOKUP(Z237,【参考】数式用!$A$2:$N$54,14,FALSE)</f>
        <v>#N/A</v>
      </c>
    </row>
    <row r="238" spans="1:41" ht="50" customHeight="1">
      <c r="A238" s="96">
        <f t="shared" si="5"/>
        <v>181</v>
      </c>
      <c r="B238" s="454"/>
      <c r="C238" s="455"/>
      <c r="D238" s="455"/>
      <c r="E238" s="455"/>
      <c r="F238" s="455"/>
      <c r="G238" s="455"/>
      <c r="H238" s="455"/>
      <c r="I238" s="455"/>
      <c r="J238" s="455"/>
      <c r="K238" s="455"/>
      <c r="L238" s="456"/>
      <c r="M238" s="457"/>
      <c r="N238" s="457"/>
      <c r="O238" s="457"/>
      <c r="P238" s="458"/>
      <c r="Q238" s="459"/>
      <c r="R238" s="460"/>
      <c r="S238" s="460"/>
      <c r="T238" s="460"/>
      <c r="U238" s="461"/>
      <c r="V238" s="262"/>
      <c r="W238" s="462"/>
      <c r="X238" s="463"/>
      <c r="Y238" s="464"/>
      <c r="Z238" s="465"/>
      <c r="AA238" s="465"/>
      <c r="AB238" s="465"/>
      <c r="AC238" s="322" t="str">
        <f>IFERROR(VLOOKUP(Z238,【参考】数式用!$A$4:$B$54,2,FALSE),"")</f>
        <v/>
      </c>
      <c r="AD238" s="213"/>
      <c r="AE238" s="212" t="str">
        <f>IF(B238="","",IF(AO238="総合事業","数式を削除して手入力",IFERROR(INDEX(【参考】数式用!$AT$3:$AV$452,MATCH(Q238&amp;V238,【参考】数式用!$AS$3:$AS$452,0),MATCH(VLOOKUP(Z238,【参考】数式用!$AW$2:$AX$53,2,FALSE),【参考】数式用!$AT$2:$AV$2,0)),10)))</f>
        <v/>
      </c>
      <c r="AN238" s="395" t="str">
        <f>IF($L$18="", "", VLOOKUP(Z238,【参考】数式用!$A$4:$M$54,13,FALSE))</f>
        <v/>
      </c>
      <c r="AO238" s="46" t="e">
        <f>VLOOKUP(Z238,【参考】数式用!$A$2:$N$54,14,FALSE)</f>
        <v>#N/A</v>
      </c>
    </row>
    <row r="239" spans="1:41" ht="50" customHeight="1">
      <c r="A239" s="96">
        <f t="shared" si="5"/>
        <v>182</v>
      </c>
      <c r="B239" s="454"/>
      <c r="C239" s="455"/>
      <c r="D239" s="455"/>
      <c r="E239" s="455"/>
      <c r="F239" s="455"/>
      <c r="G239" s="455"/>
      <c r="H239" s="455"/>
      <c r="I239" s="455"/>
      <c r="J239" s="455"/>
      <c r="K239" s="455"/>
      <c r="L239" s="456"/>
      <c r="M239" s="457"/>
      <c r="N239" s="457"/>
      <c r="O239" s="457"/>
      <c r="P239" s="458"/>
      <c r="Q239" s="459"/>
      <c r="R239" s="460"/>
      <c r="S239" s="460"/>
      <c r="T239" s="460"/>
      <c r="U239" s="461"/>
      <c r="V239" s="262"/>
      <c r="W239" s="462"/>
      <c r="X239" s="463"/>
      <c r="Y239" s="464"/>
      <c r="Z239" s="465"/>
      <c r="AA239" s="465"/>
      <c r="AB239" s="465"/>
      <c r="AC239" s="322" t="str">
        <f>IFERROR(VLOOKUP(Z239,【参考】数式用!$A$4:$B$54,2,FALSE),"")</f>
        <v/>
      </c>
      <c r="AD239" s="213"/>
      <c r="AE239" s="212" t="str">
        <f>IF(B239="","",IF(AO239="総合事業","数式を削除して手入力",IFERROR(INDEX(【参考】数式用!$AT$3:$AV$452,MATCH(Q239&amp;V239,【参考】数式用!$AS$3:$AS$452,0),MATCH(VLOOKUP(Z239,【参考】数式用!$AW$2:$AX$53,2,FALSE),【参考】数式用!$AT$2:$AV$2,0)),10)))</f>
        <v/>
      </c>
      <c r="AN239" s="395" t="str">
        <f>IF($L$18="", "", VLOOKUP(Z239,【参考】数式用!$A$4:$M$54,13,FALSE))</f>
        <v/>
      </c>
      <c r="AO239" s="46" t="e">
        <f>VLOOKUP(Z239,【参考】数式用!$A$2:$N$54,14,FALSE)</f>
        <v>#N/A</v>
      </c>
    </row>
    <row r="240" spans="1:41" ht="50" customHeight="1">
      <c r="A240" s="96">
        <f t="shared" si="5"/>
        <v>183</v>
      </c>
      <c r="B240" s="454"/>
      <c r="C240" s="455"/>
      <c r="D240" s="455"/>
      <c r="E240" s="455"/>
      <c r="F240" s="455"/>
      <c r="G240" s="455"/>
      <c r="H240" s="455"/>
      <c r="I240" s="455"/>
      <c r="J240" s="455"/>
      <c r="K240" s="455"/>
      <c r="L240" s="456"/>
      <c r="M240" s="457"/>
      <c r="N240" s="457"/>
      <c r="O240" s="457"/>
      <c r="P240" s="458"/>
      <c r="Q240" s="459"/>
      <c r="R240" s="460"/>
      <c r="S240" s="460"/>
      <c r="T240" s="460"/>
      <c r="U240" s="461"/>
      <c r="V240" s="262"/>
      <c r="W240" s="462"/>
      <c r="X240" s="463"/>
      <c r="Y240" s="464"/>
      <c r="Z240" s="465"/>
      <c r="AA240" s="465"/>
      <c r="AB240" s="465"/>
      <c r="AC240" s="322" t="str">
        <f>IFERROR(VLOOKUP(Z240,【参考】数式用!$A$4:$B$54,2,FALSE),"")</f>
        <v/>
      </c>
      <c r="AD240" s="213"/>
      <c r="AE240" s="212" t="str">
        <f>IF(B240="","",IF(AO240="総合事業","数式を削除して手入力",IFERROR(INDEX(【参考】数式用!$AT$3:$AV$452,MATCH(Q240&amp;V240,【参考】数式用!$AS$3:$AS$452,0),MATCH(VLOOKUP(Z240,【参考】数式用!$AW$2:$AX$53,2,FALSE),【参考】数式用!$AT$2:$AV$2,0)),10)))</f>
        <v/>
      </c>
      <c r="AN240" s="395" t="str">
        <f>IF($L$18="", "", VLOOKUP(Z240,【参考】数式用!$A$4:$M$54,13,FALSE))</f>
        <v/>
      </c>
      <c r="AO240" s="46" t="e">
        <f>VLOOKUP(Z240,【参考】数式用!$A$2:$N$54,14,FALSE)</f>
        <v>#N/A</v>
      </c>
    </row>
    <row r="241" spans="1:41" ht="50" customHeight="1">
      <c r="A241" s="96">
        <f t="shared" si="5"/>
        <v>184</v>
      </c>
      <c r="B241" s="454"/>
      <c r="C241" s="455"/>
      <c r="D241" s="455"/>
      <c r="E241" s="455"/>
      <c r="F241" s="455"/>
      <c r="G241" s="455"/>
      <c r="H241" s="455"/>
      <c r="I241" s="455"/>
      <c r="J241" s="455"/>
      <c r="K241" s="455"/>
      <c r="L241" s="456"/>
      <c r="M241" s="457"/>
      <c r="N241" s="457"/>
      <c r="O241" s="457"/>
      <c r="P241" s="458"/>
      <c r="Q241" s="459"/>
      <c r="R241" s="460"/>
      <c r="S241" s="460"/>
      <c r="T241" s="460"/>
      <c r="U241" s="461"/>
      <c r="V241" s="262"/>
      <c r="W241" s="462"/>
      <c r="X241" s="463"/>
      <c r="Y241" s="464"/>
      <c r="Z241" s="465"/>
      <c r="AA241" s="465"/>
      <c r="AB241" s="465"/>
      <c r="AC241" s="322" t="str">
        <f>IFERROR(VLOOKUP(Z241,【参考】数式用!$A$4:$B$54,2,FALSE),"")</f>
        <v/>
      </c>
      <c r="AD241" s="213"/>
      <c r="AE241" s="212" t="str">
        <f>IF(B241="","",IF(AO241="総合事業","数式を削除して手入力",IFERROR(INDEX(【参考】数式用!$AT$3:$AV$452,MATCH(Q241&amp;V241,【参考】数式用!$AS$3:$AS$452,0),MATCH(VLOOKUP(Z241,【参考】数式用!$AW$2:$AX$53,2,FALSE),【参考】数式用!$AT$2:$AV$2,0)),10)))</f>
        <v/>
      </c>
      <c r="AN241" s="395" t="str">
        <f>IF($L$18="", "", VLOOKUP(Z241,【参考】数式用!$A$4:$M$54,13,FALSE))</f>
        <v/>
      </c>
      <c r="AO241" s="46" t="e">
        <f>VLOOKUP(Z241,【参考】数式用!$A$2:$N$54,14,FALSE)</f>
        <v>#N/A</v>
      </c>
    </row>
    <row r="242" spans="1:41" ht="50" customHeight="1">
      <c r="A242" s="96">
        <f t="shared" si="5"/>
        <v>185</v>
      </c>
      <c r="B242" s="454"/>
      <c r="C242" s="455"/>
      <c r="D242" s="455"/>
      <c r="E242" s="455"/>
      <c r="F242" s="455"/>
      <c r="G242" s="455"/>
      <c r="H242" s="455"/>
      <c r="I242" s="455"/>
      <c r="J242" s="455"/>
      <c r="K242" s="455"/>
      <c r="L242" s="456"/>
      <c r="M242" s="457"/>
      <c r="N242" s="457"/>
      <c r="O242" s="457"/>
      <c r="P242" s="458"/>
      <c r="Q242" s="459"/>
      <c r="R242" s="460"/>
      <c r="S242" s="460"/>
      <c r="T242" s="460"/>
      <c r="U242" s="461"/>
      <c r="V242" s="262"/>
      <c r="W242" s="462"/>
      <c r="X242" s="463"/>
      <c r="Y242" s="464"/>
      <c r="Z242" s="465"/>
      <c r="AA242" s="465"/>
      <c r="AB242" s="465"/>
      <c r="AC242" s="322" t="str">
        <f>IFERROR(VLOOKUP(Z242,【参考】数式用!$A$4:$B$54,2,FALSE),"")</f>
        <v/>
      </c>
      <c r="AD242" s="213"/>
      <c r="AE242" s="212" t="str">
        <f>IF(B242="","",IF(AO242="総合事業","数式を削除して手入力",IFERROR(INDEX(【参考】数式用!$AT$3:$AV$452,MATCH(Q242&amp;V242,【参考】数式用!$AS$3:$AS$452,0),MATCH(VLOOKUP(Z242,【参考】数式用!$AW$2:$AX$53,2,FALSE),【参考】数式用!$AT$2:$AV$2,0)),10)))</f>
        <v/>
      </c>
      <c r="AN242" s="395" t="str">
        <f>IF($L$18="", "", VLOOKUP(Z242,【参考】数式用!$A$4:$M$54,13,FALSE))</f>
        <v/>
      </c>
      <c r="AO242" s="46" t="e">
        <f>VLOOKUP(Z242,【参考】数式用!$A$2:$N$54,14,FALSE)</f>
        <v>#N/A</v>
      </c>
    </row>
    <row r="243" spans="1:41" ht="50" customHeight="1">
      <c r="A243" s="96">
        <f t="shared" si="5"/>
        <v>186</v>
      </c>
      <c r="B243" s="454"/>
      <c r="C243" s="455"/>
      <c r="D243" s="455"/>
      <c r="E243" s="455"/>
      <c r="F243" s="455"/>
      <c r="G243" s="455"/>
      <c r="H243" s="455"/>
      <c r="I243" s="455"/>
      <c r="J243" s="455"/>
      <c r="K243" s="455"/>
      <c r="L243" s="456"/>
      <c r="M243" s="457"/>
      <c r="N243" s="457"/>
      <c r="O243" s="457"/>
      <c r="P243" s="458"/>
      <c r="Q243" s="459"/>
      <c r="R243" s="460"/>
      <c r="S243" s="460"/>
      <c r="T243" s="460"/>
      <c r="U243" s="461"/>
      <c r="V243" s="262"/>
      <c r="W243" s="462"/>
      <c r="X243" s="463"/>
      <c r="Y243" s="464"/>
      <c r="Z243" s="465"/>
      <c r="AA243" s="465"/>
      <c r="AB243" s="465"/>
      <c r="AC243" s="322" t="str">
        <f>IFERROR(VLOOKUP(Z243,【参考】数式用!$A$4:$B$54,2,FALSE),"")</f>
        <v/>
      </c>
      <c r="AD243" s="213"/>
      <c r="AE243" s="212" t="str">
        <f>IF(B243="","",IF(AO243="総合事業","数式を削除して手入力",IFERROR(INDEX(【参考】数式用!$AT$3:$AV$452,MATCH(Q243&amp;V243,【参考】数式用!$AS$3:$AS$452,0),MATCH(VLOOKUP(Z243,【参考】数式用!$AW$2:$AX$53,2,FALSE),【参考】数式用!$AT$2:$AV$2,0)),10)))</f>
        <v/>
      </c>
      <c r="AN243" s="395" t="str">
        <f>IF($L$18="", "", VLOOKUP(Z243,【参考】数式用!$A$4:$M$54,13,FALSE))</f>
        <v/>
      </c>
      <c r="AO243" s="46" t="e">
        <f>VLOOKUP(Z243,【参考】数式用!$A$2:$N$54,14,FALSE)</f>
        <v>#N/A</v>
      </c>
    </row>
    <row r="244" spans="1:41" ht="50" customHeight="1">
      <c r="A244" s="96">
        <f t="shared" si="5"/>
        <v>187</v>
      </c>
      <c r="B244" s="454"/>
      <c r="C244" s="455"/>
      <c r="D244" s="455"/>
      <c r="E244" s="455"/>
      <c r="F244" s="455"/>
      <c r="G244" s="455"/>
      <c r="H244" s="455"/>
      <c r="I244" s="455"/>
      <c r="J244" s="455"/>
      <c r="K244" s="455"/>
      <c r="L244" s="456"/>
      <c r="M244" s="457"/>
      <c r="N244" s="457"/>
      <c r="O244" s="457"/>
      <c r="P244" s="458"/>
      <c r="Q244" s="459"/>
      <c r="R244" s="460"/>
      <c r="S244" s="460"/>
      <c r="T244" s="460"/>
      <c r="U244" s="461"/>
      <c r="V244" s="262"/>
      <c r="W244" s="462"/>
      <c r="X244" s="463"/>
      <c r="Y244" s="464"/>
      <c r="Z244" s="465"/>
      <c r="AA244" s="465"/>
      <c r="AB244" s="465"/>
      <c r="AC244" s="322" t="str">
        <f>IFERROR(VLOOKUP(Z244,【参考】数式用!$A$4:$B$54,2,FALSE),"")</f>
        <v/>
      </c>
      <c r="AD244" s="213"/>
      <c r="AE244" s="212" t="str">
        <f>IF(B244="","",IF(AO244="総合事業","数式を削除して手入力",IFERROR(INDEX(【参考】数式用!$AT$3:$AV$452,MATCH(Q244&amp;V244,【参考】数式用!$AS$3:$AS$452,0),MATCH(VLOOKUP(Z244,【参考】数式用!$AW$2:$AX$53,2,FALSE),【参考】数式用!$AT$2:$AV$2,0)),10)))</f>
        <v/>
      </c>
      <c r="AN244" s="395" t="str">
        <f>IF($L$18="", "", VLOOKUP(Z244,【参考】数式用!$A$4:$M$54,13,FALSE))</f>
        <v/>
      </c>
      <c r="AO244" s="46" t="e">
        <f>VLOOKUP(Z244,【参考】数式用!$A$2:$N$54,14,FALSE)</f>
        <v>#N/A</v>
      </c>
    </row>
    <row r="245" spans="1:41" ht="50" customHeight="1">
      <c r="A245" s="96">
        <f t="shared" si="5"/>
        <v>188</v>
      </c>
      <c r="B245" s="454"/>
      <c r="C245" s="455"/>
      <c r="D245" s="455"/>
      <c r="E245" s="455"/>
      <c r="F245" s="455"/>
      <c r="G245" s="455"/>
      <c r="H245" s="455"/>
      <c r="I245" s="455"/>
      <c r="J245" s="455"/>
      <c r="K245" s="455"/>
      <c r="L245" s="456"/>
      <c r="M245" s="457"/>
      <c r="N245" s="457"/>
      <c r="O245" s="457"/>
      <c r="P245" s="458"/>
      <c r="Q245" s="459"/>
      <c r="R245" s="460"/>
      <c r="S245" s="460"/>
      <c r="T245" s="460"/>
      <c r="U245" s="461"/>
      <c r="V245" s="262"/>
      <c r="W245" s="462"/>
      <c r="X245" s="463"/>
      <c r="Y245" s="464"/>
      <c r="Z245" s="465"/>
      <c r="AA245" s="465"/>
      <c r="AB245" s="465"/>
      <c r="AC245" s="322" t="str">
        <f>IFERROR(VLOOKUP(Z245,【参考】数式用!$A$4:$B$54,2,FALSE),"")</f>
        <v/>
      </c>
      <c r="AD245" s="213"/>
      <c r="AE245" s="212" t="str">
        <f>IF(B245="","",IF(AO245="総合事業","数式を削除して手入力",IFERROR(INDEX(【参考】数式用!$AT$3:$AV$452,MATCH(Q245&amp;V245,【参考】数式用!$AS$3:$AS$452,0),MATCH(VLOOKUP(Z245,【参考】数式用!$AW$2:$AX$53,2,FALSE),【参考】数式用!$AT$2:$AV$2,0)),10)))</f>
        <v/>
      </c>
      <c r="AN245" s="395" t="str">
        <f>IF($L$18="", "", VLOOKUP(Z245,【参考】数式用!$A$4:$M$54,13,FALSE))</f>
        <v/>
      </c>
      <c r="AO245" s="46" t="e">
        <f>VLOOKUP(Z245,【参考】数式用!$A$2:$N$54,14,FALSE)</f>
        <v>#N/A</v>
      </c>
    </row>
    <row r="246" spans="1:41" ht="50" customHeight="1">
      <c r="A246" s="96">
        <f t="shared" si="5"/>
        <v>189</v>
      </c>
      <c r="B246" s="454"/>
      <c r="C246" s="455"/>
      <c r="D246" s="455"/>
      <c r="E246" s="455"/>
      <c r="F246" s="455"/>
      <c r="G246" s="455"/>
      <c r="H246" s="455"/>
      <c r="I246" s="455"/>
      <c r="J246" s="455"/>
      <c r="K246" s="455"/>
      <c r="L246" s="456"/>
      <c r="M246" s="457"/>
      <c r="N246" s="457"/>
      <c r="O246" s="457"/>
      <c r="P246" s="458"/>
      <c r="Q246" s="459"/>
      <c r="R246" s="460"/>
      <c r="S246" s="460"/>
      <c r="T246" s="460"/>
      <c r="U246" s="461"/>
      <c r="V246" s="262"/>
      <c r="W246" s="462"/>
      <c r="X246" s="463"/>
      <c r="Y246" s="464"/>
      <c r="Z246" s="465"/>
      <c r="AA246" s="465"/>
      <c r="AB246" s="465"/>
      <c r="AC246" s="322" t="str">
        <f>IFERROR(VLOOKUP(Z246,【参考】数式用!$A$4:$B$54,2,FALSE),"")</f>
        <v/>
      </c>
      <c r="AD246" s="213"/>
      <c r="AE246" s="212" t="str">
        <f>IF(B246="","",IF(AO246="総合事業","数式を削除して手入力",IFERROR(INDEX(【参考】数式用!$AT$3:$AV$452,MATCH(Q246&amp;V246,【参考】数式用!$AS$3:$AS$452,0),MATCH(VLOOKUP(Z246,【参考】数式用!$AW$2:$AX$53,2,FALSE),【参考】数式用!$AT$2:$AV$2,0)),10)))</f>
        <v/>
      </c>
      <c r="AN246" s="395" t="str">
        <f>IF($L$18="", "", VLOOKUP(Z246,【参考】数式用!$A$4:$M$54,13,FALSE))</f>
        <v/>
      </c>
      <c r="AO246" s="46" t="e">
        <f>VLOOKUP(Z246,【参考】数式用!$A$2:$N$54,14,FALSE)</f>
        <v>#N/A</v>
      </c>
    </row>
    <row r="247" spans="1:41" ht="50" customHeight="1">
      <c r="A247" s="96">
        <f t="shared" si="5"/>
        <v>190</v>
      </c>
      <c r="B247" s="454"/>
      <c r="C247" s="455"/>
      <c r="D247" s="455"/>
      <c r="E247" s="455"/>
      <c r="F247" s="455"/>
      <c r="G247" s="455"/>
      <c r="H247" s="455"/>
      <c r="I247" s="455"/>
      <c r="J247" s="455"/>
      <c r="K247" s="455"/>
      <c r="L247" s="456"/>
      <c r="M247" s="457"/>
      <c r="N247" s="457"/>
      <c r="O247" s="457"/>
      <c r="P247" s="458"/>
      <c r="Q247" s="459"/>
      <c r="R247" s="460"/>
      <c r="S247" s="460"/>
      <c r="T247" s="460"/>
      <c r="U247" s="461"/>
      <c r="V247" s="262"/>
      <c r="W247" s="462"/>
      <c r="X247" s="463"/>
      <c r="Y247" s="464"/>
      <c r="Z247" s="465"/>
      <c r="AA247" s="465"/>
      <c r="AB247" s="465"/>
      <c r="AC247" s="322" t="str">
        <f>IFERROR(VLOOKUP(Z247,【参考】数式用!$A$4:$B$54,2,FALSE),"")</f>
        <v/>
      </c>
      <c r="AD247" s="213"/>
      <c r="AE247" s="212" t="str">
        <f>IF(B247="","",IF(AO247="総合事業","数式を削除して手入力",IFERROR(INDEX(【参考】数式用!$AT$3:$AV$452,MATCH(Q247&amp;V247,【参考】数式用!$AS$3:$AS$452,0),MATCH(VLOOKUP(Z247,【参考】数式用!$AW$2:$AX$53,2,FALSE),【参考】数式用!$AT$2:$AV$2,0)),10)))</f>
        <v/>
      </c>
      <c r="AN247" s="395" t="str">
        <f>IF($L$18="", "", VLOOKUP(Z247,【参考】数式用!$A$4:$M$54,13,FALSE))</f>
        <v/>
      </c>
      <c r="AO247" s="46" t="e">
        <f>VLOOKUP(Z247,【参考】数式用!$A$2:$N$54,14,FALSE)</f>
        <v>#N/A</v>
      </c>
    </row>
    <row r="248" spans="1:41" ht="50" customHeight="1">
      <c r="A248" s="96">
        <f t="shared" si="5"/>
        <v>191</v>
      </c>
      <c r="B248" s="454"/>
      <c r="C248" s="455"/>
      <c r="D248" s="455"/>
      <c r="E248" s="455"/>
      <c r="F248" s="455"/>
      <c r="G248" s="455"/>
      <c r="H248" s="455"/>
      <c r="I248" s="455"/>
      <c r="J248" s="455"/>
      <c r="K248" s="455"/>
      <c r="L248" s="456"/>
      <c r="M248" s="457"/>
      <c r="N248" s="457"/>
      <c r="O248" s="457"/>
      <c r="P248" s="458"/>
      <c r="Q248" s="459"/>
      <c r="R248" s="460"/>
      <c r="S248" s="460"/>
      <c r="T248" s="460"/>
      <c r="U248" s="461"/>
      <c r="V248" s="262"/>
      <c r="W248" s="462"/>
      <c r="X248" s="463"/>
      <c r="Y248" s="464"/>
      <c r="Z248" s="465"/>
      <c r="AA248" s="465"/>
      <c r="AB248" s="465"/>
      <c r="AC248" s="322" t="str">
        <f>IFERROR(VLOOKUP(Z248,【参考】数式用!$A$4:$B$54,2,FALSE),"")</f>
        <v/>
      </c>
      <c r="AD248" s="213"/>
      <c r="AE248" s="212" t="str">
        <f>IF(B248="","",IF(AO248="総合事業","数式を削除して手入力",IFERROR(INDEX(【参考】数式用!$AT$3:$AV$452,MATCH(Q248&amp;V248,【参考】数式用!$AS$3:$AS$452,0),MATCH(VLOOKUP(Z248,【参考】数式用!$AW$2:$AX$53,2,FALSE),【参考】数式用!$AT$2:$AV$2,0)),10)))</f>
        <v/>
      </c>
      <c r="AN248" s="395" t="str">
        <f>IF($L$18="", "", VLOOKUP(Z248,【参考】数式用!$A$4:$M$54,13,FALSE))</f>
        <v/>
      </c>
      <c r="AO248" s="46" t="e">
        <f>VLOOKUP(Z248,【参考】数式用!$A$2:$N$54,14,FALSE)</f>
        <v>#N/A</v>
      </c>
    </row>
    <row r="249" spans="1:41" ht="50" customHeight="1">
      <c r="A249" s="96">
        <f t="shared" si="5"/>
        <v>192</v>
      </c>
      <c r="B249" s="454"/>
      <c r="C249" s="455"/>
      <c r="D249" s="455"/>
      <c r="E249" s="455"/>
      <c r="F249" s="455"/>
      <c r="G249" s="455"/>
      <c r="H249" s="455"/>
      <c r="I249" s="455"/>
      <c r="J249" s="455"/>
      <c r="K249" s="455"/>
      <c r="L249" s="456"/>
      <c r="M249" s="457"/>
      <c r="N249" s="457"/>
      <c r="O249" s="457"/>
      <c r="P249" s="458"/>
      <c r="Q249" s="459"/>
      <c r="R249" s="460"/>
      <c r="S249" s="460"/>
      <c r="T249" s="460"/>
      <c r="U249" s="461"/>
      <c r="V249" s="262"/>
      <c r="W249" s="462"/>
      <c r="X249" s="463"/>
      <c r="Y249" s="464"/>
      <c r="Z249" s="465"/>
      <c r="AA249" s="465"/>
      <c r="AB249" s="465"/>
      <c r="AC249" s="322" t="str">
        <f>IFERROR(VLOOKUP(Z249,【参考】数式用!$A$4:$B$54,2,FALSE),"")</f>
        <v/>
      </c>
      <c r="AD249" s="213"/>
      <c r="AE249" s="212" t="str">
        <f>IF(B249="","",IF(AO249="総合事業","数式を削除して手入力",IFERROR(INDEX(【参考】数式用!$AT$3:$AV$452,MATCH(Q249&amp;V249,【参考】数式用!$AS$3:$AS$452,0),MATCH(VLOOKUP(Z249,【参考】数式用!$AW$2:$AX$53,2,FALSE),【参考】数式用!$AT$2:$AV$2,0)),10)))</f>
        <v/>
      </c>
      <c r="AN249" s="395" t="str">
        <f>IF($L$18="", "", VLOOKUP(Z249,【参考】数式用!$A$4:$M$54,13,FALSE))</f>
        <v/>
      </c>
      <c r="AO249" s="46" t="e">
        <f>VLOOKUP(Z249,【参考】数式用!$A$2:$N$54,14,FALSE)</f>
        <v>#N/A</v>
      </c>
    </row>
    <row r="250" spans="1:41" ht="50" customHeight="1">
      <c r="A250" s="96">
        <f t="shared" si="5"/>
        <v>193</v>
      </c>
      <c r="B250" s="454"/>
      <c r="C250" s="455"/>
      <c r="D250" s="455"/>
      <c r="E250" s="455"/>
      <c r="F250" s="455"/>
      <c r="G250" s="455"/>
      <c r="H250" s="455"/>
      <c r="I250" s="455"/>
      <c r="J250" s="455"/>
      <c r="K250" s="455"/>
      <c r="L250" s="456"/>
      <c r="M250" s="457"/>
      <c r="N250" s="457"/>
      <c r="O250" s="457"/>
      <c r="P250" s="458"/>
      <c r="Q250" s="459"/>
      <c r="R250" s="460"/>
      <c r="S250" s="460"/>
      <c r="T250" s="460"/>
      <c r="U250" s="461"/>
      <c r="V250" s="262"/>
      <c r="W250" s="462"/>
      <c r="X250" s="463"/>
      <c r="Y250" s="464"/>
      <c r="Z250" s="465"/>
      <c r="AA250" s="465"/>
      <c r="AB250" s="465"/>
      <c r="AC250" s="322" t="str">
        <f>IFERROR(VLOOKUP(Z250,【参考】数式用!$A$4:$B$54,2,FALSE),"")</f>
        <v/>
      </c>
      <c r="AD250" s="213"/>
      <c r="AE250" s="212" t="str">
        <f>IF(B250="","",IF(AO250="総合事業","数式を削除して手入力",IFERROR(INDEX(【参考】数式用!$AT$3:$AV$452,MATCH(Q250&amp;V250,【参考】数式用!$AS$3:$AS$452,0),MATCH(VLOOKUP(Z250,【参考】数式用!$AW$2:$AX$53,2,FALSE),【参考】数式用!$AT$2:$AV$2,0)),10)))</f>
        <v/>
      </c>
      <c r="AN250" s="395" t="str">
        <f>IF($L$18="", "", VLOOKUP(Z250,【参考】数式用!$A$4:$M$54,13,FALSE))</f>
        <v/>
      </c>
      <c r="AO250" s="46" t="e">
        <f>VLOOKUP(Z250,【参考】数式用!$A$2:$N$54,14,FALSE)</f>
        <v>#N/A</v>
      </c>
    </row>
    <row r="251" spans="1:41" ht="50" customHeight="1">
      <c r="A251" s="96">
        <f t="shared" si="5"/>
        <v>194</v>
      </c>
      <c r="B251" s="454"/>
      <c r="C251" s="455"/>
      <c r="D251" s="455"/>
      <c r="E251" s="455"/>
      <c r="F251" s="455"/>
      <c r="G251" s="455"/>
      <c r="H251" s="455"/>
      <c r="I251" s="455"/>
      <c r="J251" s="455"/>
      <c r="K251" s="455"/>
      <c r="L251" s="456"/>
      <c r="M251" s="457"/>
      <c r="N251" s="457"/>
      <c r="O251" s="457"/>
      <c r="P251" s="458"/>
      <c r="Q251" s="459"/>
      <c r="R251" s="460"/>
      <c r="S251" s="460"/>
      <c r="T251" s="460"/>
      <c r="U251" s="461"/>
      <c r="V251" s="262"/>
      <c r="W251" s="462"/>
      <c r="X251" s="463"/>
      <c r="Y251" s="464"/>
      <c r="Z251" s="465"/>
      <c r="AA251" s="465"/>
      <c r="AB251" s="465"/>
      <c r="AC251" s="322" t="str">
        <f>IFERROR(VLOOKUP(Z251,【参考】数式用!$A$4:$B$54,2,FALSE),"")</f>
        <v/>
      </c>
      <c r="AD251" s="213"/>
      <c r="AE251" s="212" t="str">
        <f>IF(B251="","",IF(AO251="総合事業","数式を削除して手入力",IFERROR(INDEX(【参考】数式用!$AT$3:$AV$452,MATCH(Q251&amp;V251,【参考】数式用!$AS$3:$AS$452,0),MATCH(VLOOKUP(Z251,【参考】数式用!$AW$2:$AX$53,2,FALSE),【参考】数式用!$AT$2:$AV$2,0)),10)))</f>
        <v/>
      </c>
      <c r="AN251" s="395" t="str">
        <f>IF($L$18="", "", VLOOKUP(Z251,【参考】数式用!$A$4:$M$54,13,FALSE))</f>
        <v/>
      </c>
      <c r="AO251" s="46" t="e">
        <f>VLOOKUP(Z251,【参考】数式用!$A$2:$N$54,14,FALSE)</f>
        <v>#N/A</v>
      </c>
    </row>
    <row r="252" spans="1:41" ht="50" customHeight="1">
      <c r="A252" s="96">
        <f t="shared" si="5"/>
        <v>195</v>
      </c>
      <c r="B252" s="454"/>
      <c r="C252" s="455"/>
      <c r="D252" s="455"/>
      <c r="E252" s="455"/>
      <c r="F252" s="455"/>
      <c r="G252" s="455"/>
      <c r="H252" s="455"/>
      <c r="I252" s="455"/>
      <c r="J252" s="455"/>
      <c r="K252" s="455"/>
      <c r="L252" s="456"/>
      <c r="M252" s="457"/>
      <c r="N252" s="457"/>
      <c r="O252" s="457"/>
      <c r="P252" s="458"/>
      <c r="Q252" s="459"/>
      <c r="R252" s="460"/>
      <c r="S252" s="460"/>
      <c r="T252" s="460"/>
      <c r="U252" s="461"/>
      <c r="V252" s="262"/>
      <c r="W252" s="462"/>
      <c r="X252" s="463"/>
      <c r="Y252" s="464"/>
      <c r="Z252" s="465"/>
      <c r="AA252" s="465"/>
      <c r="AB252" s="465"/>
      <c r="AC252" s="322" t="str">
        <f>IFERROR(VLOOKUP(Z252,【参考】数式用!$A$4:$B$54,2,FALSE),"")</f>
        <v/>
      </c>
      <c r="AD252" s="213"/>
      <c r="AE252" s="212" t="str">
        <f>IF(B252="","",IF(AO252="総合事業","数式を削除して手入力",IFERROR(INDEX(【参考】数式用!$AT$3:$AV$452,MATCH(Q252&amp;V252,【参考】数式用!$AS$3:$AS$452,0),MATCH(VLOOKUP(Z252,【参考】数式用!$AW$2:$AX$53,2,FALSE),【参考】数式用!$AT$2:$AV$2,0)),10)))</f>
        <v/>
      </c>
      <c r="AN252" s="395" t="str">
        <f>IF($L$18="", "", VLOOKUP(Z252,【参考】数式用!$A$4:$M$54,13,FALSE))</f>
        <v/>
      </c>
      <c r="AO252" s="46" t="e">
        <f>VLOOKUP(Z252,【参考】数式用!$A$2:$N$54,14,FALSE)</f>
        <v>#N/A</v>
      </c>
    </row>
    <row r="253" spans="1:41" ht="50" customHeight="1">
      <c r="A253" s="96">
        <f t="shared" si="5"/>
        <v>196</v>
      </c>
      <c r="B253" s="454"/>
      <c r="C253" s="455"/>
      <c r="D253" s="455"/>
      <c r="E253" s="455"/>
      <c r="F253" s="455"/>
      <c r="G253" s="455"/>
      <c r="H253" s="455"/>
      <c r="I253" s="455"/>
      <c r="J253" s="455"/>
      <c r="K253" s="455"/>
      <c r="L253" s="456"/>
      <c r="M253" s="457"/>
      <c r="N253" s="457"/>
      <c r="O253" s="457"/>
      <c r="P253" s="458"/>
      <c r="Q253" s="459"/>
      <c r="R253" s="460"/>
      <c r="S253" s="460"/>
      <c r="T253" s="460"/>
      <c r="U253" s="461"/>
      <c r="V253" s="262"/>
      <c r="W253" s="462"/>
      <c r="X253" s="463"/>
      <c r="Y253" s="464"/>
      <c r="Z253" s="465"/>
      <c r="AA253" s="465"/>
      <c r="AB253" s="465"/>
      <c r="AC253" s="322" t="str">
        <f>IFERROR(VLOOKUP(Z253,【参考】数式用!$A$4:$B$54,2,FALSE),"")</f>
        <v/>
      </c>
      <c r="AD253" s="213"/>
      <c r="AE253" s="212" t="str">
        <f>IF(B253="","",IF(AO253="総合事業","数式を削除して手入力",IFERROR(INDEX(【参考】数式用!$AT$3:$AV$452,MATCH(Q253&amp;V253,【参考】数式用!$AS$3:$AS$452,0),MATCH(VLOOKUP(Z253,【参考】数式用!$AW$2:$AX$53,2,FALSE),【参考】数式用!$AT$2:$AV$2,0)),10)))</f>
        <v/>
      </c>
      <c r="AN253" s="395" t="str">
        <f>IF($L$18="", "", VLOOKUP(Z253,【参考】数式用!$A$4:$M$54,13,FALSE))</f>
        <v/>
      </c>
      <c r="AO253" s="46" t="e">
        <f>VLOOKUP(Z253,【参考】数式用!$A$2:$N$54,14,FALSE)</f>
        <v>#N/A</v>
      </c>
    </row>
    <row r="254" spans="1:41" ht="50" customHeight="1">
      <c r="A254" s="96">
        <f t="shared" si="5"/>
        <v>197</v>
      </c>
      <c r="B254" s="454"/>
      <c r="C254" s="455"/>
      <c r="D254" s="455"/>
      <c r="E254" s="455"/>
      <c r="F254" s="455"/>
      <c r="G254" s="455"/>
      <c r="H254" s="455"/>
      <c r="I254" s="455"/>
      <c r="J254" s="455"/>
      <c r="K254" s="455"/>
      <c r="L254" s="456"/>
      <c r="M254" s="457"/>
      <c r="N254" s="457"/>
      <c r="O254" s="457"/>
      <c r="P254" s="458"/>
      <c r="Q254" s="459"/>
      <c r="R254" s="460"/>
      <c r="S254" s="460"/>
      <c r="T254" s="460"/>
      <c r="U254" s="461"/>
      <c r="V254" s="262"/>
      <c r="W254" s="462"/>
      <c r="X254" s="463"/>
      <c r="Y254" s="464"/>
      <c r="Z254" s="465"/>
      <c r="AA254" s="465"/>
      <c r="AB254" s="465"/>
      <c r="AC254" s="322" t="str">
        <f>IFERROR(VLOOKUP(Z254,【参考】数式用!$A$4:$B$54,2,FALSE),"")</f>
        <v/>
      </c>
      <c r="AD254" s="213"/>
      <c r="AE254" s="212" t="str">
        <f>IF(B254="","",IF(AO254="総合事業","数式を削除して手入力",IFERROR(INDEX(【参考】数式用!$AT$3:$AV$452,MATCH(Q254&amp;V254,【参考】数式用!$AS$3:$AS$452,0),MATCH(VLOOKUP(Z254,【参考】数式用!$AW$2:$AX$53,2,FALSE),【参考】数式用!$AT$2:$AV$2,0)),10)))</f>
        <v/>
      </c>
      <c r="AN254" s="395" t="str">
        <f>IF($L$18="", "", VLOOKUP(Z254,【参考】数式用!$A$4:$M$54,13,FALSE))</f>
        <v/>
      </c>
      <c r="AO254" s="46" t="e">
        <f>VLOOKUP(Z254,【参考】数式用!$A$2:$N$54,14,FALSE)</f>
        <v>#N/A</v>
      </c>
    </row>
    <row r="255" spans="1:41" ht="50" customHeight="1">
      <c r="A255" s="96">
        <f t="shared" si="5"/>
        <v>198</v>
      </c>
      <c r="B255" s="454"/>
      <c r="C255" s="455"/>
      <c r="D255" s="455"/>
      <c r="E255" s="455"/>
      <c r="F255" s="455"/>
      <c r="G255" s="455"/>
      <c r="H255" s="455"/>
      <c r="I255" s="455"/>
      <c r="J255" s="455"/>
      <c r="K255" s="455"/>
      <c r="L255" s="456"/>
      <c r="M255" s="457"/>
      <c r="N255" s="457"/>
      <c r="O255" s="457"/>
      <c r="P255" s="458"/>
      <c r="Q255" s="459"/>
      <c r="R255" s="460"/>
      <c r="S255" s="460"/>
      <c r="T255" s="460"/>
      <c r="U255" s="461"/>
      <c r="V255" s="262"/>
      <c r="W255" s="462"/>
      <c r="X255" s="463"/>
      <c r="Y255" s="464"/>
      <c r="Z255" s="465"/>
      <c r="AA255" s="465"/>
      <c r="AB255" s="465"/>
      <c r="AC255" s="322" t="str">
        <f>IFERROR(VLOOKUP(Z255,【参考】数式用!$A$4:$B$54,2,FALSE),"")</f>
        <v/>
      </c>
      <c r="AD255" s="213"/>
      <c r="AE255" s="212" t="str">
        <f>IF(B255="","",IF(AO255="総合事業","数式を削除して手入力",IFERROR(INDEX(【参考】数式用!$AT$3:$AV$452,MATCH(Q255&amp;V255,【参考】数式用!$AS$3:$AS$452,0),MATCH(VLOOKUP(Z255,【参考】数式用!$AW$2:$AX$53,2,FALSE),【参考】数式用!$AT$2:$AV$2,0)),10)))</f>
        <v/>
      </c>
      <c r="AN255" s="395" t="str">
        <f>IF($L$18="", "", VLOOKUP(Z255,【参考】数式用!$A$4:$M$54,13,FALSE))</f>
        <v/>
      </c>
      <c r="AO255" s="46" t="e">
        <f>VLOOKUP(Z255,【参考】数式用!$A$2:$N$54,14,FALSE)</f>
        <v>#N/A</v>
      </c>
    </row>
    <row r="256" spans="1:41" ht="50" customHeight="1">
      <c r="A256" s="96">
        <f t="shared" si="5"/>
        <v>199</v>
      </c>
      <c r="B256" s="454"/>
      <c r="C256" s="455"/>
      <c r="D256" s="455"/>
      <c r="E256" s="455"/>
      <c r="F256" s="455"/>
      <c r="G256" s="455"/>
      <c r="H256" s="455"/>
      <c r="I256" s="455"/>
      <c r="J256" s="455"/>
      <c r="K256" s="455"/>
      <c r="L256" s="456"/>
      <c r="M256" s="457"/>
      <c r="N256" s="457"/>
      <c r="O256" s="457"/>
      <c r="P256" s="458"/>
      <c r="Q256" s="459"/>
      <c r="R256" s="460"/>
      <c r="S256" s="460"/>
      <c r="T256" s="460"/>
      <c r="U256" s="461"/>
      <c r="V256" s="262"/>
      <c r="W256" s="462"/>
      <c r="X256" s="463"/>
      <c r="Y256" s="464"/>
      <c r="Z256" s="465"/>
      <c r="AA256" s="465"/>
      <c r="AB256" s="465"/>
      <c r="AC256" s="322" t="str">
        <f>IFERROR(VLOOKUP(Z256,【参考】数式用!$A$4:$B$54,2,FALSE),"")</f>
        <v/>
      </c>
      <c r="AD256" s="213"/>
      <c r="AE256" s="212" t="str">
        <f>IF(B256="","",IF(AO256="総合事業","数式を削除して手入力",IFERROR(INDEX(【参考】数式用!$AT$3:$AV$452,MATCH(Q256&amp;V256,【参考】数式用!$AS$3:$AS$452,0),MATCH(VLOOKUP(Z256,【参考】数式用!$AW$2:$AX$53,2,FALSE),【参考】数式用!$AT$2:$AV$2,0)),10)))</f>
        <v/>
      </c>
      <c r="AN256" s="395" t="str">
        <f>IF($L$18="", "", VLOOKUP(Z256,【参考】数式用!$A$4:$M$54,13,FALSE))</f>
        <v/>
      </c>
      <c r="AO256" s="46" t="e">
        <f>VLOOKUP(Z256,【参考】数式用!$A$2:$N$54,14,FALSE)</f>
        <v>#N/A</v>
      </c>
    </row>
    <row r="257" spans="1:41" ht="50" customHeight="1">
      <c r="A257" s="96">
        <f t="shared" si="5"/>
        <v>200</v>
      </c>
      <c r="B257" s="454"/>
      <c r="C257" s="455"/>
      <c r="D257" s="455"/>
      <c r="E257" s="455"/>
      <c r="F257" s="455"/>
      <c r="G257" s="455"/>
      <c r="H257" s="455"/>
      <c r="I257" s="455"/>
      <c r="J257" s="455"/>
      <c r="K257" s="455"/>
      <c r="L257" s="456"/>
      <c r="M257" s="457"/>
      <c r="N257" s="457"/>
      <c r="O257" s="457"/>
      <c r="P257" s="458"/>
      <c r="Q257" s="459"/>
      <c r="R257" s="460"/>
      <c r="S257" s="460"/>
      <c r="T257" s="460"/>
      <c r="U257" s="461"/>
      <c r="V257" s="262"/>
      <c r="W257" s="462"/>
      <c r="X257" s="463"/>
      <c r="Y257" s="464"/>
      <c r="Z257" s="465"/>
      <c r="AA257" s="465"/>
      <c r="AB257" s="465"/>
      <c r="AC257" s="322" t="str">
        <f>IFERROR(VLOOKUP(Z257,【参考】数式用!$A$4:$B$54,2,FALSE),"")</f>
        <v/>
      </c>
      <c r="AD257" s="213"/>
      <c r="AE257" s="212" t="str">
        <f>IF(B257="","",IF(AO257="総合事業","数式を削除して手入力",IFERROR(INDEX(【参考】数式用!$AT$3:$AV$452,MATCH(Q257&amp;V257,【参考】数式用!$AS$3:$AS$452,0),MATCH(VLOOKUP(Z257,【参考】数式用!$AW$2:$AX$53,2,FALSE),【参考】数式用!$AT$2:$AV$2,0)),10)))</f>
        <v/>
      </c>
      <c r="AN257" s="395" t="str">
        <f>IF($L$18="", "", VLOOKUP(Z257,【参考】数式用!$A$4:$M$54,13,FALSE))</f>
        <v/>
      </c>
      <c r="AO257" s="46" t="e">
        <f>VLOOKUP(Z257,【参考】数式用!$A$2:$N$54,14,FALSE)</f>
        <v>#N/A</v>
      </c>
    </row>
    <row r="258" spans="1:41" ht="50" customHeight="1">
      <c r="A258" s="96">
        <f t="shared" si="5"/>
        <v>201</v>
      </c>
      <c r="B258" s="454"/>
      <c r="C258" s="455"/>
      <c r="D258" s="455"/>
      <c r="E258" s="455"/>
      <c r="F258" s="455"/>
      <c r="G258" s="455"/>
      <c r="H258" s="455"/>
      <c r="I258" s="455"/>
      <c r="J258" s="455"/>
      <c r="K258" s="455"/>
      <c r="L258" s="456"/>
      <c r="M258" s="457"/>
      <c r="N258" s="457"/>
      <c r="O258" s="457"/>
      <c r="P258" s="458"/>
      <c r="Q258" s="459"/>
      <c r="R258" s="460"/>
      <c r="S258" s="460"/>
      <c r="T258" s="460"/>
      <c r="U258" s="461"/>
      <c r="V258" s="262"/>
      <c r="W258" s="462"/>
      <c r="X258" s="463"/>
      <c r="Y258" s="464"/>
      <c r="Z258" s="465"/>
      <c r="AA258" s="465"/>
      <c r="AB258" s="465"/>
      <c r="AC258" s="322" t="str">
        <f>IFERROR(VLOOKUP(Z258,【参考】数式用!$A$4:$B$54,2,FALSE),"")</f>
        <v/>
      </c>
      <c r="AD258" s="213"/>
      <c r="AE258" s="212" t="str">
        <f>IF(B258="","",IF(AO258="総合事業","数式を削除して手入力",IFERROR(INDEX(【参考】数式用!$AT$3:$AV$452,MATCH(Q258&amp;V258,【参考】数式用!$AS$3:$AS$452,0),MATCH(VLOOKUP(Z258,【参考】数式用!$AW$2:$AX$53,2,FALSE),【参考】数式用!$AT$2:$AV$2,0)),10)))</f>
        <v/>
      </c>
      <c r="AN258" s="395" t="str">
        <f>IF($L$18="", "", VLOOKUP(Z258,【参考】数式用!$A$4:$M$54,13,FALSE))</f>
        <v/>
      </c>
      <c r="AO258" s="46" t="e">
        <f>VLOOKUP(Z258,【参考】数式用!$A$2:$N$54,14,FALSE)</f>
        <v>#N/A</v>
      </c>
    </row>
    <row r="259" spans="1:41" ht="50" customHeight="1">
      <c r="A259" s="96">
        <f t="shared" si="5"/>
        <v>202</v>
      </c>
      <c r="B259" s="454"/>
      <c r="C259" s="455"/>
      <c r="D259" s="455"/>
      <c r="E259" s="455"/>
      <c r="F259" s="455"/>
      <c r="G259" s="455"/>
      <c r="H259" s="455"/>
      <c r="I259" s="455"/>
      <c r="J259" s="455"/>
      <c r="K259" s="455"/>
      <c r="L259" s="456"/>
      <c r="M259" s="457"/>
      <c r="N259" s="457"/>
      <c r="O259" s="457"/>
      <c r="P259" s="458"/>
      <c r="Q259" s="459"/>
      <c r="R259" s="460"/>
      <c r="S259" s="460"/>
      <c r="T259" s="460"/>
      <c r="U259" s="461"/>
      <c r="V259" s="262"/>
      <c r="W259" s="462"/>
      <c r="X259" s="463"/>
      <c r="Y259" s="464"/>
      <c r="Z259" s="465"/>
      <c r="AA259" s="465"/>
      <c r="AB259" s="465"/>
      <c r="AC259" s="322" t="str">
        <f>IFERROR(VLOOKUP(Z259,【参考】数式用!$A$4:$B$54,2,FALSE),"")</f>
        <v/>
      </c>
      <c r="AD259" s="213"/>
      <c r="AE259" s="212" t="str">
        <f>IF(B259="","",IF(AO259="総合事業","数式を削除して手入力",IFERROR(INDEX(【参考】数式用!$AT$3:$AV$452,MATCH(Q259&amp;V259,【参考】数式用!$AS$3:$AS$452,0),MATCH(VLOOKUP(Z259,【参考】数式用!$AW$2:$AX$53,2,FALSE),【参考】数式用!$AT$2:$AV$2,0)),10)))</f>
        <v/>
      </c>
      <c r="AN259" s="395" t="str">
        <f>IF($L$18="", "", VLOOKUP(Z259,【参考】数式用!$A$4:$M$54,13,FALSE))</f>
        <v/>
      </c>
      <c r="AO259" s="46" t="e">
        <f>VLOOKUP(Z259,【参考】数式用!$A$2:$N$54,14,FALSE)</f>
        <v>#N/A</v>
      </c>
    </row>
    <row r="260" spans="1:41" ht="50" customHeight="1">
      <c r="A260" s="96">
        <f t="shared" si="5"/>
        <v>203</v>
      </c>
      <c r="B260" s="454"/>
      <c r="C260" s="455"/>
      <c r="D260" s="455"/>
      <c r="E260" s="455"/>
      <c r="F260" s="455"/>
      <c r="G260" s="455"/>
      <c r="H260" s="455"/>
      <c r="I260" s="455"/>
      <c r="J260" s="455"/>
      <c r="K260" s="455"/>
      <c r="L260" s="456"/>
      <c r="M260" s="457"/>
      <c r="N260" s="457"/>
      <c r="O260" s="457"/>
      <c r="P260" s="458"/>
      <c r="Q260" s="459"/>
      <c r="R260" s="460"/>
      <c r="S260" s="460"/>
      <c r="T260" s="460"/>
      <c r="U260" s="461"/>
      <c r="V260" s="262"/>
      <c r="W260" s="462"/>
      <c r="X260" s="463"/>
      <c r="Y260" s="464"/>
      <c r="Z260" s="465"/>
      <c r="AA260" s="465"/>
      <c r="AB260" s="465"/>
      <c r="AC260" s="322" t="str">
        <f>IFERROR(VLOOKUP(Z260,【参考】数式用!$A$4:$B$54,2,FALSE),"")</f>
        <v/>
      </c>
      <c r="AD260" s="213"/>
      <c r="AE260" s="212" t="str">
        <f>IF(B260="","",IF(AO260="総合事業","数式を削除して手入力",IFERROR(INDEX(【参考】数式用!$AT$3:$AV$452,MATCH(Q260&amp;V260,【参考】数式用!$AS$3:$AS$452,0),MATCH(VLOOKUP(Z260,【参考】数式用!$AW$2:$AX$53,2,FALSE),【参考】数式用!$AT$2:$AV$2,0)),10)))</f>
        <v/>
      </c>
      <c r="AN260" s="395" t="str">
        <f>IF($L$18="", "", VLOOKUP(Z260,【参考】数式用!$A$4:$M$54,13,FALSE))</f>
        <v/>
      </c>
      <c r="AO260" s="46" t="e">
        <f>VLOOKUP(Z260,【参考】数式用!$A$2:$N$54,14,FALSE)</f>
        <v>#N/A</v>
      </c>
    </row>
    <row r="261" spans="1:41" ht="50" customHeight="1">
      <c r="A261" s="96">
        <f t="shared" si="5"/>
        <v>204</v>
      </c>
      <c r="B261" s="454"/>
      <c r="C261" s="455"/>
      <c r="D261" s="455"/>
      <c r="E261" s="455"/>
      <c r="F261" s="455"/>
      <c r="G261" s="455"/>
      <c r="H261" s="455"/>
      <c r="I261" s="455"/>
      <c r="J261" s="455"/>
      <c r="K261" s="455"/>
      <c r="L261" s="456"/>
      <c r="M261" s="457"/>
      <c r="N261" s="457"/>
      <c r="O261" s="457"/>
      <c r="P261" s="458"/>
      <c r="Q261" s="459"/>
      <c r="R261" s="460"/>
      <c r="S261" s="460"/>
      <c r="T261" s="460"/>
      <c r="U261" s="461"/>
      <c r="V261" s="262"/>
      <c r="W261" s="462"/>
      <c r="X261" s="463"/>
      <c r="Y261" s="464"/>
      <c r="Z261" s="465"/>
      <c r="AA261" s="465"/>
      <c r="AB261" s="465"/>
      <c r="AC261" s="322" t="str">
        <f>IFERROR(VLOOKUP(Z261,【参考】数式用!$A$4:$B$54,2,FALSE),"")</f>
        <v/>
      </c>
      <c r="AD261" s="213"/>
      <c r="AE261" s="212" t="str">
        <f>IF(B261="","",IF(AO261="総合事業","数式を削除して手入力",IFERROR(INDEX(【参考】数式用!$AT$3:$AV$452,MATCH(Q261&amp;V261,【参考】数式用!$AS$3:$AS$452,0),MATCH(VLOOKUP(Z261,【参考】数式用!$AW$2:$AX$53,2,FALSE),【参考】数式用!$AT$2:$AV$2,0)),10)))</f>
        <v/>
      </c>
      <c r="AN261" s="395" t="str">
        <f>IF($L$18="", "", VLOOKUP(Z261,【参考】数式用!$A$4:$M$54,13,FALSE))</f>
        <v/>
      </c>
      <c r="AO261" s="46" t="e">
        <f>VLOOKUP(Z261,【参考】数式用!$A$2:$N$54,14,FALSE)</f>
        <v>#N/A</v>
      </c>
    </row>
    <row r="262" spans="1:41" ht="50" customHeight="1">
      <c r="A262" s="96">
        <f t="shared" si="5"/>
        <v>205</v>
      </c>
      <c r="B262" s="454"/>
      <c r="C262" s="455"/>
      <c r="D262" s="455"/>
      <c r="E262" s="455"/>
      <c r="F262" s="455"/>
      <c r="G262" s="455"/>
      <c r="H262" s="455"/>
      <c r="I262" s="455"/>
      <c r="J262" s="455"/>
      <c r="K262" s="455"/>
      <c r="L262" s="456"/>
      <c r="M262" s="457"/>
      <c r="N262" s="457"/>
      <c r="O262" s="457"/>
      <c r="P262" s="458"/>
      <c r="Q262" s="459"/>
      <c r="R262" s="460"/>
      <c r="S262" s="460"/>
      <c r="T262" s="460"/>
      <c r="U262" s="461"/>
      <c r="V262" s="262"/>
      <c r="W262" s="462"/>
      <c r="X262" s="463"/>
      <c r="Y262" s="464"/>
      <c r="Z262" s="465"/>
      <c r="AA262" s="465"/>
      <c r="AB262" s="465"/>
      <c r="AC262" s="322" t="str">
        <f>IFERROR(VLOOKUP(Z262,【参考】数式用!$A$4:$B$54,2,FALSE),"")</f>
        <v/>
      </c>
      <c r="AD262" s="213"/>
      <c r="AE262" s="212" t="str">
        <f>IF(B262="","",IF(AO262="総合事業","数式を削除して手入力",IFERROR(INDEX(【参考】数式用!$AT$3:$AV$452,MATCH(Q262&amp;V262,【参考】数式用!$AS$3:$AS$452,0),MATCH(VLOOKUP(Z262,【参考】数式用!$AW$2:$AX$53,2,FALSE),【参考】数式用!$AT$2:$AV$2,0)),10)))</f>
        <v/>
      </c>
      <c r="AN262" s="395" t="str">
        <f>IF($L$18="", "", VLOOKUP(Z262,【参考】数式用!$A$4:$M$54,13,FALSE))</f>
        <v/>
      </c>
      <c r="AO262" s="46" t="e">
        <f>VLOOKUP(Z262,【参考】数式用!$A$2:$N$54,14,FALSE)</f>
        <v>#N/A</v>
      </c>
    </row>
    <row r="263" spans="1:41" ht="50" customHeight="1">
      <c r="A263" s="96">
        <f t="shared" si="5"/>
        <v>206</v>
      </c>
      <c r="B263" s="454"/>
      <c r="C263" s="455"/>
      <c r="D263" s="455"/>
      <c r="E263" s="455"/>
      <c r="F263" s="455"/>
      <c r="G263" s="455"/>
      <c r="H263" s="455"/>
      <c r="I263" s="455"/>
      <c r="J263" s="455"/>
      <c r="K263" s="455"/>
      <c r="L263" s="456"/>
      <c r="M263" s="457"/>
      <c r="N263" s="457"/>
      <c r="O263" s="457"/>
      <c r="P263" s="458"/>
      <c r="Q263" s="459"/>
      <c r="R263" s="460"/>
      <c r="S263" s="460"/>
      <c r="T263" s="460"/>
      <c r="U263" s="461"/>
      <c r="V263" s="262"/>
      <c r="W263" s="462"/>
      <c r="X263" s="463"/>
      <c r="Y263" s="464"/>
      <c r="Z263" s="465"/>
      <c r="AA263" s="465"/>
      <c r="AB263" s="465"/>
      <c r="AC263" s="322" t="str">
        <f>IFERROR(VLOOKUP(Z263,【参考】数式用!$A$4:$B$54,2,FALSE),"")</f>
        <v/>
      </c>
      <c r="AD263" s="213"/>
      <c r="AE263" s="212" t="str">
        <f>IF(B263="","",IF(AO263="総合事業","数式を削除して手入力",IFERROR(INDEX(【参考】数式用!$AT$3:$AV$452,MATCH(Q263&amp;V263,【参考】数式用!$AS$3:$AS$452,0),MATCH(VLOOKUP(Z263,【参考】数式用!$AW$2:$AX$53,2,FALSE),【参考】数式用!$AT$2:$AV$2,0)),10)))</f>
        <v/>
      </c>
      <c r="AN263" s="395" t="str">
        <f>IF($L$18="", "", VLOOKUP(Z263,【参考】数式用!$A$4:$M$54,13,FALSE))</f>
        <v/>
      </c>
      <c r="AO263" s="46" t="e">
        <f>VLOOKUP(Z263,【参考】数式用!$A$2:$N$54,14,FALSE)</f>
        <v>#N/A</v>
      </c>
    </row>
    <row r="264" spans="1:41" ht="50" customHeight="1">
      <c r="A264" s="96">
        <f t="shared" si="5"/>
        <v>207</v>
      </c>
      <c r="B264" s="454"/>
      <c r="C264" s="455"/>
      <c r="D264" s="455"/>
      <c r="E264" s="455"/>
      <c r="F264" s="455"/>
      <c r="G264" s="455"/>
      <c r="H264" s="455"/>
      <c r="I264" s="455"/>
      <c r="J264" s="455"/>
      <c r="K264" s="455"/>
      <c r="L264" s="456"/>
      <c r="M264" s="457"/>
      <c r="N264" s="457"/>
      <c r="O264" s="457"/>
      <c r="P264" s="458"/>
      <c r="Q264" s="459"/>
      <c r="R264" s="460"/>
      <c r="S264" s="460"/>
      <c r="T264" s="460"/>
      <c r="U264" s="461"/>
      <c r="V264" s="262"/>
      <c r="W264" s="462"/>
      <c r="X264" s="463"/>
      <c r="Y264" s="464"/>
      <c r="Z264" s="465"/>
      <c r="AA264" s="465"/>
      <c r="AB264" s="465"/>
      <c r="AC264" s="322" t="str">
        <f>IFERROR(VLOOKUP(Z264,【参考】数式用!$A$4:$B$54,2,FALSE),"")</f>
        <v/>
      </c>
      <c r="AD264" s="213"/>
      <c r="AE264" s="212" t="str">
        <f>IF(B264="","",IF(AO264="総合事業","数式を削除して手入力",IFERROR(INDEX(【参考】数式用!$AT$3:$AV$452,MATCH(Q264&amp;V264,【参考】数式用!$AS$3:$AS$452,0),MATCH(VLOOKUP(Z264,【参考】数式用!$AW$2:$AX$53,2,FALSE),【参考】数式用!$AT$2:$AV$2,0)),10)))</f>
        <v/>
      </c>
      <c r="AN264" s="395" t="str">
        <f>IF($L$18="", "", VLOOKUP(Z264,【参考】数式用!$A$4:$M$54,13,FALSE))</f>
        <v/>
      </c>
      <c r="AO264" s="46" t="e">
        <f>VLOOKUP(Z264,【参考】数式用!$A$2:$N$54,14,FALSE)</f>
        <v>#N/A</v>
      </c>
    </row>
    <row r="265" spans="1:41" ht="50" customHeight="1">
      <c r="A265" s="96">
        <f t="shared" si="5"/>
        <v>208</v>
      </c>
      <c r="B265" s="454"/>
      <c r="C265" s="455"/>
      <c r="D265" s="455"/>
      <c r="E265" s="455"/>
      <c r="F265" s="455"/>
      <c r="G265" s="455"/>
      <c r="H265" s="455"/>
      <c r="I265" s="455"/>
      <c r="J265" s="455"/>
      <c r="K265" s="455"/>
      <c r="L265" s="456"/>
      <c r="M265" s="457"/>
      <c r="N265" s="457"/>
      <c r="O265" s="457"/>
      <c r="P265" s="458"/>
      <c r="Q265" s="459"/>
      <c r="R265" s="460"/>
      <c r="S265" s="460"/>
      <c r="T265" s="460"/>
      <c r="U265" s="461"/>
      <c r="V265" s="262"/>
      <c r="W265" s="462"/>
      <c r="X265" s="463"/>
      <c r="Y265" s="464"/>
      <c r="Z265" s="465"/>
      <c r="AA265" s="465"/>
      <c r="AB265" s="465"/>
      <c r="AC265" s="322" t="str">
        <f>IFERROR(VLOOKUP(Z265,【参考】数式用!$A$4:$B$54,2,FALSE),"")</f>
        <v/>
      </c>
      <c r="AD265" s="213"/>
      <c r="AE265" s="212" t="str">
        <f>IF(B265="","",IF(AO265="総合事業","数式を削除して手入力",IFERROR(INDEX(【参考】数式用!$AT$3:$AV$452,MATCH(Q265&amp;V265,【参考】数式用!$AS$3:$AS$452,0),MATCH(VLOOKUP(Z265,【参考】数式用!$AW$2:$AX$53,2,FALSE),【参考】数式用!$AT$2:$AV$2,0)),10)))</f>
        <v/>
      </c>
      <c r="AN265" s="395" t="str">
        <f>IF($L$18="", "", VLOOKUP(Z265,【参考】数式用!$A$4:$M$54,13,FALSE))</f>
        <v/>
      </c>
      <c r="AO265" s="46" t="e">
        <f>VLOOKUP(Z265,【参考】数式用!$A$2:$N$54,14,FALSE)</f>
        <v>#N/A</v>
      </c>
    </row>
    <row r="266" spans="1:41" ht="50" customHeight="1">
      <c r="A266" s="96">
        <f t="shared" si="5"/>
        <v>209</v>
      </c>
      <c r="B266" s="454"/>
      <c r="C266" s="455"/>
      <c r="D266" s="455"/>
      <c r="E266" s="455"/>
      <c r="F266" s="455"/>
      <c r="G266" s="455"/>
      <c r="H266" s="455"/>
      <c r="I266" s="455"/>
      <c r="J266" s="455"/>
      <c r="K266" s="455"/>
      <c r="L266" s="456"/>
      <c r="M266" s="457"/>
      <c r="N266" s="457"/>
      <c r="O266" s="457"/>
      <c r="P266" s="458"/>
      <c r="Q266" s="459"/>
      <c r="R266" s="460"/>
      <c r="S266" s="460"/>
      <c r="T266" s="460"/>
      <c r="U266" s="461"/>
      <c r="V266" s="262"/>
      <c r="W266" s="462"/>
      <c r="X266" s="463"/>
      <c r="Y266" s="464"/>
      <c r="Z266" s="465"/>
      <c r="AA266" s="465"/>
      <c r="AB266" s="465"/>
      <c r="AC266" s="322" t="str">
        <f>IFERROR(VLOOKUP(Z266,【参考】数式用!$A$4:$B$54,2,FALSE),"")</f>
        <v/>
      </c>
      <c r="AD266" s="213"/>
      <c r="AE266" s="212" t="str">
        <f>IF(B266="","",IF(AO266="総合事業","数式を削除して手入力",IFERROR(INDEX(【参考】数式用!$AT$3:$AV$452,MATCH(Q266&amp;V266,【参考】数式用!$AS$3:$AS$452,0),MATCH(VLOOKUP(Z266,【参考】数式用!$AW$2:$AX$53,2,FALSE),【参考】数式用!$AT$2:$AV$2,0)),10)))</f>
        <v/>
      </c>
      <c r="AN266" s="395" t="str">
        <f>IF($L$18="", "", VLOOKUP(Z266,【参考】数式用!$A$4:$M$54,13,FALSE))</f>
        <v/>
      </c>
      <c r="AO266" s="46" t="e">
        <f>VLOOKUP(Z266,【参考】数式用!$A$2:$N$54,14,FALSE)</f>
        <v>#N/A</v>
      </c>
    </row>
    <row r="267" spans="1:41" ht="50" customHeight="1">
      <c r="A267" s="96">
        <f t="shared" si="5"/>
        <v>210</v>
      </c>
      <c r="B267" s="454"/>
      <c r="C267" s="455"/>
      <c r="D267" s="455"/>
      <c r="E267" s="455"/>
      <c r="F267" s="455"/>
      <c r="G267" s="455"/>
      <c r="H267" s="455"/>
      <c r="I267" s="455"/>
      <c r="J267" s="455"/>
      <c r="K267" s="455"/>
      <c r="L267" s="456"/>
      <c r="M267" s="457"/>
      <c r="N267" s="457"/>
      <c r="O267" s="457"/>
      <c r="P267" s="458"/>
      <c r="Q267" s="459"/>
      <c r="R267" s="460"/>
      <c r="S267" s="460"/>
      <c r="T267" s="460"/>
      <c r="U267" s="461"/>
      <c r="V267" s="262"/>
      <c r="W267" s="462"/>
      <c r="X267" s="463"/>
      <c r="Y267" s="464"/>
      <c r="Z267" s="465"/>
      <c r="AA267" s="465"/>
      <c r="AB267" s="465"/>
      <c r="AC267" s="322" t="str">
        <f>IFERROR(VLOOKUP(Z267,【参考】数式用!$A$4:$B$54,2,FALSE),"")</f>
        <v/>
      </c>
      <c r="AD267" s="213"/>
      <c r="AE267" s="212" t="str">
        <f>IF(B267="","",IF(AO267="総合事業","数式を削除して手入力",IFERROR(INDEX(【参考】数式用!$AT$3:$AV$452,MATCH(Q267&amp;V267,【参考】数式用!$AS$3:$AS$452,0),MATCH(VLOOKUP(Z267,【参考】数式用!$AW$2:$AX$53,2,FALSE),【参考】数式用!$AT$2:$AV$2,0)),10)))</f>
        <v/>
      </c>
      <c r="AN267" s="395" t="str">
        <f>IF($L$18="", "", VLOOKUP(Z267,【参考】数式用!$A$4:$M$54,13,FALSE))</f>
        <v/>
      </c>
      <c r="AO267" s="46" t="e">
        <f>VLOOKUP(Z267,【参考】数式用!$A$2:$N$54,14,FALSE)</f>
        <v>#N/A</v>
      </c>
    </row>
    <row r="268" spans="1:41" ht="50" customHeight="1">
      <c r="A268" s="96">
        <f t="shared" si="5"/>
        <v>211</v>
      </c>
      <c r="B268" s="454"/>
      <c r="C268" s="455"/>
      <c r="D268" s="455"/>
      <c r="E268" s="455"/>
      <c r="F268" s="455"/>
      <c r="G268" s="455"/>
      <c r="H268" s="455"/>
      <c r="I268" s="455"/>
      <c r="J268" s="455"/>
      <c r="K268" s="455"/>
      <c r="L268" s="456"/>
      <c r="M268" s="457"/>
      <c r="N268" s="457"/>
      <c r="O268" s="457"/>
      <c r="P268" s="458"/>
      <c r="Q268" s="459"/>
      <c r="R268" s="460"/>
      <c r="S268" s="460"/>
      <c r="T268" s="460"/>
      <c r="U268" s="461"/>
      <c r="V268" s="262"/>
      <c r="W268" s="462"/>
      <c r="X268" s="463"/>
      <c r="Y268" s="464"/>
      <c r="Z268" s="465"/>
      <c r="AA268" s="465"/>
      <c r="AB268" s="465"/>
      <c r="AC268" s="322" t="str">
        <f>IFERROR(VLOOKUP(Z268,【参考】数式用!$A$4:$B$54,2,FALSE),"")</f>
        <v/>
      </c>
      <c r="AD268" s="213"/>
      <c r="AE268" s="212" t="str">
        <f>IF(B268="","",IF(AO268="総合事業","数式を削除して手入力",IFERROR(INDEX(【参考】数式用!$AT$3:$AV$452,MATCH(Q268&amp;V268,【参考】数式用!$AS$3:$AS$452,0),MATCH(VLOOKUP(Z268,【参考】数式用!$AW$2:$AX$53,2,FALSE),【参考】数式用!$AT$2:$AV$2,0)),10)))</f>
        <v/>
      </c>
      <c r="AN268" s="395" t="str">
        <f>IF($L$18="", "", VLOOKUP(Z268,【参考】数式用!$A$4:$M$54,13,FALSE))</f>
        <v/>
      </c>
      <c r="AO268" s="46" t="e">
        <f>VLOOKUP(Z268,【参考】数式用!$A$2:$N$54,14,FALSE)</f>
        <v>#N/A</v>
      </c>
    </row>
    <row r="269" spans="1:41" ht="50" customHeight="1">
      <c r="A269" s="96">
        <f t="shared" si="5"/>
        <v>212</v>
      </c>
      <c r="B269" s="454"/>
      <c r="C269" s="455"/>
      <c r="D269" s="455"/>
      <c r="E269" s="455"/>
      <c r="F269" s="455"/>
      <c r="G269" s="455"/>
      <c r="H269" s="455"/>
      <c r="I269" s="455"/>
      <c r="J269" s="455"/>
      <c r="K269" s="455"/>
      <c r="L269" s="456"/>
      <c r="M269" s="457"/>
      <c r="N269" s="457"/>
      <c r="O269" s="457"/>
      <c r="P269" s="458"/>
      <c r="Q269" s="459"/>
      <c r="R269" s="460"/>
      <c r="S269" s="460"/>
      <c r="T269" s="460"/>
      <c r="U269" s="461"/>
      <c r="V269" s="262"/>
      <c r="W269" s="462"/>
      <c r="X269" s="463"/>
      <c r="Y269" s="464"/>
      <c r="Z269" s="465"/>
      <c r="AA269" s="465"/>
      <c r="AB269" s="465"/>
      <c r="AC269" s="322" t="str">
        <f>IFERROR(VLOOKUP(Z269,【参考】数式用!$A$4:$B$54,2,FALSE),"")</f>
        <v/>
      </c>
      <c r="AD269" s="213"/>
      <c r="AE269" s="212" t="str">
        <f>IF(B269="","",IF(AO269="総合事業","数式を削除して手入力",IFERROR(INDEX(【参考】数式用!$AT$3:$AV$452,MATCH(Q269&amp;V269,【参考】数式用!$AS$3:$AS$452,0),MATCH(VLOOKUP(Z269,【参考】数式用!$AW$2:$AX$53,2,FALSE),【参考】数式用!$AT$2:$AV$2,0)),10)))</f>
        <v/>
      </c>
      <c r="AN269" s="395" t="str">
        <f>IF($L$18="", "", VLOOKUP(Z269,【参考】数式用!$A$4:$M$54,13,FALSE))</f>
        <v/>
      </c>
      <c r="AO269" s="46" t="e">
        <f>VLOOKUP(Z269,【参考】数式用!$A$2:$N$54,14,FALSE)</f>
        <v>#N/A</v>
      </c>
    </row>
    <row r="270" spans="1:41" ht="50" customHeight="1">
      <c r="A270" s="96">
        <f t="shared" si="5"/>
        <v>213</v>
      </c>
      <c r="B270" s="454"/>
      <c r="C270" s="455"/>
      <c r="D270" s="455"/>
      <c r="E270" s="455"/>
      <c r="F270" s="455"/>
      <c r="G270" s="455"/>
      <c r="H270" s="455"/>
      <c r="I270" s="455"/>
      <c r="J270" s="455"/>
      <c r="K270" s="455"/>
      <c r="L270" s="456"/>
      <c r="M270" s="457"/>
      <c r="N270" s="457"/>
      <c r="O270" s="457"/>
      <c r="P270" s="458"/>
      <c r="Q270" s="459"/>
      <c r="R270" s="460"/>
      <c r="S270" s="460"/>
      <c r="T270" s="460"/>
      <c r="U270" s="461"/>
      <c r="V270" s="262"/>
      <c r="W270" s="462"/>
      <c r="X270" s="463"/>
      <c r="Y270" s="464"/>
      <c r="Z270" s="465"/>
      <c r="AA270" s="465"/>
      <c r="AB270" s="465"/>
      <c r="AC270" s="322" t="str">
        <f>IFERROR(VLOOKUP(Z270,【参考】数式用!$A$4:$B$54,2,FALSE),"")</f>
        <v/>
      </c>
      <c r="AD270" s="213"/>
      <c r="AE270" s="212" t="str">
        <f>IF(B270="","",IF(AO270="総合事業","数式を削除して手入力",IFERROR(INDEX(【参考】数式用!$AT$3:$AV$452,MATCH(Q270&amp;V270,【参考】数式用!$AS$3:$AS$452,0),MATCH(VLOOKUP(Z270,【参考】数式用!$AW$2:$AX$53,2,FALSE),【参考】数式用!$AT$2:$AV$2,0)),10)))</f>
        <v/>
      </c>
      <c r="AN270" s="395" t="str">
        <f>IF($L$18="", "", VLOOKUP(Z270,【参考】数式用!$A$4:$M$54,13,FALSE))</f>
        <v/>
      </c>
      <c r="AO270" s="46" t="e">
        <f>VLOOKUP(Z270,【参考】数式用!$A$2:$N$54,14,FALSE)</f>
        <v>#N/A</v>
      </c>
    </row>
    <row r="271" spans="1:41" ht="50" customHeight="1">
      <c r="A271" s="96">
        <f t="shared" si="5"/>
        <v>214</v>
      </c>
      <c r="B271" s="454"/>
      <c r="C271" s="455"/>
      <c r="D271" s="455"/>
      <c r="E271" s="455"/>
      <c r="F271" s="455"/>
      <c r="G271" s="455"/>
      <c r="H271" s="455"/>
      <c r="I271" s="455"/>
      <c r="J271" s="455"/>
      <c r="K271" s="455"/>
      <c r="L271" s="456"/>
      <c r="M271" s="457"/>
      <c r="N271" s="457"/>
      <c r="O271" s="457"/>
      <c r="P271" s="458"/>
      <c r="Q271" s="459"/>
      <c r="R271" s="460"/>
      <c r="S271" s="460"/>
      <c r="T271" s="460"/>
      <c r="U271" s="461"/>
      <c r="V271" s="262"/>
      <c r="W271" s="462"/>
      <c r="X271" s="463"/>
      <c r="Y271" s="464"/>
      <c r="Z271" s="465"/>
      <c r="AA271" s="465"/>
      <c r="AB271" s="465"/>
      <c r="AC271" s="322" t="str">
        <f>IFERROR(VLOOKUP(Z271,【参考】数式用!$A$4:$B$54,2,FALSE),"")</f>
        <v/>
      </c>
      <c r="AD271" s="213"/>
      <c r="AE271" s="212" t="str">
        <f>IF(B271="","",IF(AO271="総合事業","数式を削除して手入力",IFERROR(INDEX(【参考】数式用!$AT$3:$AV$452,MATCH(Q271&amp;V271,【参考】数式用!$AS$3:$AS$452,0),MATCH(VLOOKUP(Z271,【参考】数式用!$AW$2:$AX$53,2,FALSE),【参考】数式用!$AT$2:$AV$2,0)),10)))</f>
        <v/>
      </c>
      <c r="AN271" s="395" t="str">
        <f>IF($L$18="", "", VLOOKUP(Z271,【参考】数式用!$A$4:$M$54,13,FALSE))</f>
        <v/>
      </c>
      <c r="AO271" s="46" t="e">
        <f>VLOOKUP(Z271,【参考】数式用!$A$2:$N$54,14,FALSE)</f>
        <v>#N/A</v>
      </c>
    </row>
    <row r="272" spans="1:41" ht="50" customHeight="1">
      <c r="A272" s="96">
        <f t="shared" si="5"/>
        <v>215</v>
      </c>
      <c r="B272" s="454"/>
      <c r="C272" s="455"/>
      <c r="D272" s="455"/>
      <c r="E272" s="455"/>
      <c r="F272" s="455"/>
      <c r="G272" s="455"/>
      <c r="H272" s="455"/>
      <c r="I272" s="455"/>
      <c r="J272" s="455"/>
      <c r="K272" s="455"/>
      <c r="L272" s="456"/>
      <c r="M272" s="457"/>
      <c r="N272" s="457"/>
      <c r="O272" s="457"/>
      <c r="P272" s="458"/>
      <c r="Q272" s="459"/>
      <c r="R272" s="460"/>
      <c r="S272" s="460"/>
      <c r="T272" s="460"/>
      <c r="U272" s="461"/>
      <c r="V272" s="262"/>
      <c r="W272" s="462"/>
      <c r="X272" s="463"/>
      <c r="Y272" s="464"/>
      <c r="Z272" s="465"/>
      <c r="AA272" s="465"/>
      <c r="AB272" s="465"/>
      <c r="AC272" s="322" t="str">
        <f>IFERROR(VLOOKUP(Z272,【参考】数式用!$A$4:$B$54,2,FALSE),"")</f>
        <v/>
      </c>
      <c r="AD272" s="213"/>
      <c r="AE272" s="212" t="str">
        <f>IF(B272="","",IF(AO272="総合事業","数式を削除して手入力",IFERROR(INDEX(【参考】数式用!$AT$3:$AV$452,MATCH(Q272&amp;V272,【参考】数式用!$AS$3:$AS$452,0),MATCH(VLOOKUP(Z272,【参考】数式用!$AW$2:$AX$53,2,FALSE),【参考】数式用!$AT$2:$AV$2,0)),10)))</f>
        <v/>
      </c>
      <c r="AN272" s="395" t="str">
        <f>IF($L$18="", "", VLOOKUP(Z272,【参考】数式用!$A$4:$M$54,13,FALSE))</f>
        <v/>
      </c>
      <c r="AO272" s="46" t="e">
        <f>VLOOKUP(Z272,【参考】数式用!$A$2:$N$54,14,FALSE)</f>
        <v>#N/A</v>
      </c>
    </row>
    <row r="273" spans="1:41" ht="50" customHeight="1">
      <c r="A273" s="96">
        <f t="shared" si="5"/>
        <v>216</v>
      </c>
      <c r="B273" s="454"/>
      <c r="C273" s="455"/>
      <c r="D273" s="455"/>
      <c r="E273" s="455"/>
      <c r="F273" s="455"/>
      <c r="G273" s="455"/>
      <c r="H273" s="455"/>
      <c r="I273" s="455"/>
      <c r="J273" s="455"/>
      <c r="K273" s="455"/>
      <c r="L273" s="456"/>
      <c r="M273" s="457"/>
      <c r="N273" s="457"/>
      <c r="O273" s="457"/>
      <c r="P273" s="458"/>
      <c r="Q273" s="459"/>
      <c r="R273" s="460"/>
      <c r="S273" s="460"/>
      <c r="T273" s="460"/>
      <c r="U273" s="461"/>
      <c r="V273" s="262"/>
      <c r="W273" s="462"/>
      <c r="X273" s="463"/>
      <c r="Y273" s="464"/>
      <c r="Z273" s="465"/>
      <c r="AA273" s="465"/>
      <c r="AB273" s="465"/>
      <c r="AC273" s="322" t="str">
        <f>IFERROR(VLOOKUP(Z273,【参考】数式用!$A$4:$B$54,2,FALSE),"")</f>
        <v/>
      </c>
      <c r="AD273" s="213"/>
      <c r="AE273" s="212" t="str">
        <f>IF(B273="","",IF(AO273="総合事業","数式を削除して手入力",IFERROR(INDEX(【参考】数式用!$AT$3:$AV$452,MATCH(Q273&amp;V273,【参考】数式用!$AS$3:$AS$452,0),MATCH(VLOOKUP(Z273,【参考】数式用!$AW$2:$AX$53,2,FALSE),【参考】数式用!$AT$2:$AV$2,0)),10)))</f>
        <v/>
      </c>
      <c r="AN273" s="395" t="str">
        <f>IF($L$18="", "", VLOOKUP(Z273,【参考】数式用!$A$4:$M$54,13,FALSE))</f>
        <v/>
      </c>
      <c r="AO273" s="46" t="e">
        <f>VLOOKUP(Z273,【参考】数式用!$A$2:$N$54,14,FALSE)</f>
        <v>#N/A</v>
      </c>
    </row>
    <row r="274" spans="1:41" ht="50" customHeight="1">
      <c r="A274" s="96">
        <f t="shared" si="5"/>
        <v>217</v>
      </c>
      <c r="B274" s="454"/>
      <c r="C274" s="455"/>
      <c r="D274" s="455"/>
      <c r="E274" s="455"/>
      <c r="F274" s="455"/>
      <c r="G274" s="455"/>
      <c r="H274" s="455"/>
      <c r="I274" s="455"/>
      <c r="J274" s="455"/>
      <c r="K274" s="455"/>
      <c r="L274" s="456"/>
      <c r="M274" s="457"/>
      <c r="N274" s="457"/>
      <c r="O274" s="457"/>
      <c r="P274" s="458"/>
      <c r="Q274" s="459"/>
      <c r="R274" s="460"/>
      <c r="S274" s="460"/>
      <c r="T274" s="460"/>
      <c r="U274" s="461"/>
      <c r="V274" s="262"/>
      <c r="W274" s="462"/>
      <c r="X274" s="463"/>
      <c r="Y274" s="464"/>
      <c r="Z274" s="465"/>
      <c r="AA274" s="465"/>
      <c r="AB274" s="465"/>
      <c r="AC274" s="322" t="str">
        <f>IFERROR(VLOOKUP(Z274,【参考】数式用!$A$4:$B$54,2,FALSE),"")</f>
        <v/>
      </c>
      <c r="AD274" s="213"/>
      <c r="AE274" s="212" t="str">
        <f>IF(B274="","",IF(AO274="総合事業","数式を削除して手入力",IFERROR(INDEX(【参考】数式用!$AT$3:$AV$452,MATCH(Q274&amp;V274,【参考】数式用!$AS$3:$AS$452,0),MATCH(VLOOKUP(Z274,【参考】数式用!$AW$2:$AX$53,2,FALSE),【参考】数式用!$AT$2:$AV$2,0)),10)))</f>
        <v/>
      </c>
      <c r="AN274" s="395" t="str">
        <f>IF($L$18="", "", VLOOKUP(Z274,【参考】数式用!$A$4:$M$54,13,FALSE))</f>
        <v/>
      </c>
      <c r="AO274" s="46" t="e">
        <f>VLOOKUP(Z274,【参考】数式用!$A$2:$N$54,14,FALSE)</f>
        <v>#N/A</v>
      </c>
    </row>
    <row r="275" spans="1:41" ht="50" customHeight="1">
      <c r="A275" s="96">
        <f t="shared" si="5"/>
        <v>218</v>
      </c>
      <c r="B275" s="454"/>
      <c r="C275" s="455"/>
      <c r="D275" s="455"/>
      <c r="E275" s="455"/>
      <c r="F275" s="455"/>
      <c r="G275" s="455"/>
      <c r="H275" s="455"/>
      <c r="I275" s="455"/>
      <c r="J275" s="455"/>
      <c r="K275" s="455"/>
      <c r="L275" s="456"/>
      <c r="M275" s="457"/>
      <c r="N275" s="457"/>
      <c r="O275" s="457"/>
      <c r="P275" s="458"/>
      <c r="Q275" s="459"/>
      <c r="R275" s="460"/>
      <c r="S275" s="460"/>
      <c r="T275" s="460"/>
      <c r="U275" s="461"/>
      <c r="V275" s="262"/>
      <c r="W275" s="462"/>
      <c r="X275" s="463"/>
      <c r="Y275" s="464"/>
      <c r="Z275" s="465"/>
      <c r="AA275" s="465"/>
      <c r="AB275" s="465"/>
      <c r="AC275" s="322" t="str">
        <f>IFERROR(VLOOKUP(Z275,【参考】数式用!$A$4:$B$54,2,FALSE),"")</f>
        <v/>
      </c>
      <c r="AD275" s="213"/>
      <c r="AE275" s="212" t="str">
        <f>IF(B275="","",IF(AO275="総合事業","数式を削除して手入力",IFERROR(INDEX(【参考】数式用!$AT$3:$AV$452,MATCH(Q275&amp;V275,【参考】数式用!$AS$3:$AS$452,0),MATCH(VLOOKUP(Z275,【参考】数式用!$AW$2:$AX$53,2,FALSE),【参考】数式用!$AT$2:$AV$2,0)),10)))</f>
        <v/>
      </c>
      <c r="AN275" s="395" t="str">
        <f>IF($L$18="", "", VLOOKUP(Z275,【参考】数式用!$A$4:$M$54,13,FALSE))</f>
        <v/>
      </c>
      <c r="AO275" s="46" t="e">
        <f>VLOOKUP(Z275,【参考】数式用!$A$2:$N$54,14,FALSE)</f>
        <v>#N/A</v>
      </c>
    </row>
    <row r="276" spans="1:41" ht="50" customHeight="1">
      <c r="A276" s="96">
        <f t="shared" si="5"/>
        <v>219</v>
      </c>
      <c r="B276" s="454"/>
      <c r="C276" s="455"/>
      <c r="D276" s="455"/>
      <c r="E276" s="455"/>
      <c r="F276" s="455"/>
      <c r="G276" s="455"/>
      <c r="H276" s="455"/>
      <c r="I276" s="455"/>
      <c r="J276" s="455"/>
      <c r="K276" s="455"/>
      <c r="L276" s="456"/>
      <c r="M276" s="457"/>
      <c r="N276" s="457"/>
      <c r="O276" s="457"/>
      <c r="P276" s="458"/>
      <c r="Q276" s="459"/>
      <c r="R276" s="460"/>
      <c r="S276" s="460"/>
      <c r="T276" s="460"/>
      <c r="U276" s="461"/>
      <c r="V276" s="262"/>
      <c r="W276" s="462"/>
      <c r="X276" s="463"/>
      <c r="Y276" s="464"/>
      <c r="Z276" s="465"/>
      <c r="AA276" s="465"/>
      <c r="AB276" s="465"/>
      <c r="AC276" s="322" t="str">
        <f>IFERROR(VLOOKUP(Z276,【参考】数式用!$A$4:$B$54,2,FALSE),"")</f>
        <v/>
      </c>
      <c r="AD276" s="213"/>
      <c r="AE276" s="212" t="str">
        <f>IF(B276="","",IF(AO276="総合事業","数式を削除して手入力",IFERROR(INDEX(【参考】数式用!$AT$3:$AV$452,MATCH(Q276&amp;V276,【参考】数式用!$AS$3:$AS$452,0),MATCH(VLOOKUP(Z276,【参考】数式用!$AW$2:$AX$53,2,FALSE),【参考】数式用!$AT$2:$AV$2,0)),10)))</f>
        <v/>
      </c>
      <c r="AN276" s="395" t="str">
        <f>IF($L$18="", "", VLOOKUP(Z276,【参考】数式用!$A$4:$M$54,13,FALSE))</f>
        <v/>
      </c>
      <c r="AO276" s="46" t="e">
        <f>VLOOKUP(Z276,【参考】数式用!$A$2:$N$54,14,FALSE)</f>
        <v>#N/A</v>
      </c>
    </row>
    <row r="277" spans="1:41" ht="50" customHeight="1">
      <c r="A277" s="96">
        <f t="shared" si="5"/>
        <v>220</v>
      </c>
      <c r="B277" s="454"/>
      <c r="C277" s="455"/>
      <c r="D277" s="455"/>
      <c r="E277" s="455"/>
      <c r="F277" s="455"/>
      <c r="G277" s="455"/>
      <c r="H277" s="455"/>
      <c r="I277" s="455"/>
      <c r="J277" s="455"/>
      <c r="K277" s="455"/>
      <c r="L277" s="456"/>
      <c r="M277" s="457"/>
      <c r="N277" s="457"/>
      <c r="O277" s="457"/>
      <c r="P277" s="458"/>
      <c r="Q277" s="459"/>
      <c r="R277" s="460"/>
      <c r="S277" s="460"/>
      <c r="T277" s="460"/>
      <c r="U277" s="461"/>
      <c r="V277" s="262"/>
      <c r="W277" s="462"/>
      <c r="X277" s="463"/>
      <c r="Y277" s="464"/>
      <c r="Z277" s="465"/>
      <c r="AA277" s="465"/>
      <c r="AB277" s="465"/>
      <c r="AC277" s="322" t="str">
        <f>IFERROR(VLOOKUP(Z277,【参考】数式用!$A$4:$B$54,2,FALSE),"")</f>
        <v/>
      </c>
      <c r="AD277" s="213"/>
      <c r="AE277" s="212" t="str">
        <f>IF(B277="","",IF(AO277="総合事業","数式を削除して手入力",IFERROR(INDEX(【参考】数式用!$AT$3:$AV$452,MATCH(Q277&amp;V277,【参考】数式用!$AS$3:$AS$452,0),MATCH(VLOOKUP(Z277,【参考】数式用!$AW$2:$AX$53,2,FALSE),【参考】数式用!$AT$2:$AV$2,0)),10)))</f>
        <v/>
      </c>
      <c r="AN277" s="395" t="str">
        <f>IF($L$18="", "", VLOOKUP(Z277,【参考】数式用!$A$4:$M$54,13,FALSE))</f>
        <v/>
      </c>
      <c r="AO277" s="46" t="e">
        <f>VLOOKUP(Z277,【参考】数式用!$A$2:$N$54,14,FALSE)</f>
        <v>#N/A</v>
      </c>
    </row>
    <row r="278" spans="1:41" ht="50" customHeight="1">
      <c r="A278" s="96">
        <f t="shared" si="5"/>
        <v>221</v>
      </c>
      <c r="B278" s="454"/>
      <c r="C278" s="455"/>
      <c r="D278" s="455"/>
      <c r="E278" s="455"/>
      <c r="F278" s="455"/>
      <c r="G278" s="455"/>
      <c r="H278" s="455"/>
      <c r="I278" s="455"/>
      <c r="J278" s="455"/>
      <c r="K278" s="455"/>
      <c r="L278" s="456"/>
      <c r="M278" s="457"/>
      <c r="N278" s="457"/>
      <c r="O278" s="457"/>
      <c r="P278" s="458"/>
      <c r="Q278" s="459"/>
      <c r="R278" s="460"/>
      <c r="S278" s="460"/>
      <c r="T278" s="460"/>
      <c r="U278" s="461"/>
      <c r="V278" s="262"/>
      <c r="W278" s="462"/>
      <c r="X278" s="463"/>
      <c r="Y278" s="464"/>
      <c r="Z278" s="465"/>
      <c r="AA278" s="465"/>
      <c r="AB278" s="465"/>
      <c r="AC278" s="322" t="str">
        <f>IFERROR(VLOOKUP(Z278,【参考】数式用!$A$4:$B$54,2,FALSE),"")</f>
        <v/>
      </c>
      <c r="AD278" s="213"/>
      <c r="AE278" s="212" t="str">
        <f>IF(B278="","",IF(AO278="総合事業","数式を削除して手入力",IFERROR(INDEX(【参考】数式用!$AT$3:$AV$452,MATCH(Q278&amp;V278,【参考】数式用!$AS$3:$AS$452,0),MATCH(VLOOKUP(Z278,【参考】数式用!$AW$2:$AX$53,2,FALSE),【参考】数式用!$AT$2:$AV$2,0)),10)))</f>
        <v/>
      </c>
      <c r="AN278" s="395" t="str">
        <f>IF($L$18="", "", VLOOKUP(Z278,【参考】数式用!$A$4:$M$54,13,FALSE))</f>
        <v/>
      </c>
      <c r="AO278" s="46" t="e">
        <f>VLOOKUP(Z278,【参考】数式用!$A$2:$N$54,14,FALSE)</f>
        <v>#N/A</v>
      </c>
    </row>
    <row r="279" spans="1:41" ht="50" customHeight="1">
      <c r="A279" s="96">
        <f t="shared" si="5"/>
        <v>222</v>
      </c>
      <c r="B279" s="454"/>
      <c r="C279" s="455"/>
      <c r="D279" s="455"/>
      <c r="E279" s="455"/>
      <c r="F279" s="455"/>
      <c r="G279" s="455"/>
      <c r="H279" s="455"/>
      <c r="I279" s="455"/>
      <c r="J279" s="455"/>
      <c r="K279" s="455"/>
      <c r="L279" s="456"/>
      <c r="M279" s="457"/>
      <c r="N279" s="457"/>
      <c r="O279" s="457"/>
      <c r="P279" s="458"/>
      <c r="Q279" s="459"/>
      <c r="R279" s="460"/>
      <c r="S279" s="460"/>
      <c r="T279" s="460"/>
      <c r="U279" s="461"/>
      <c r="V279" s="262"/>
      <c r="W279" s="462"/>
      <c r="X279" s="463"/>
      <c r="Y279" s="464"/>
      <c r="Z279" s="465"/>
      <c r="AA279" s="465"/>
      <c r="AB279" s="465"/>
      <c r="AC279" s="322" t="str">
        <f>IFERROR(VLOOKUP(Z279,【参考】数式用!$A$4:$B$54,2,FALSE),"")</f>
        <v/>
      </c>
      <c r="AD279" s="213"/>
      <c r="AE279" s="212" t="str">
        <f>IF(B279="","",IF(AO279="総合事業","数式を削除して手入力",IFERROR(INDEX(【参考】数式用!$AT$3:$AV$452,MATCH(Q279&amp;V279,【参考】数式用!$AS$3:$AS$452,0),MATCH(VLOOKUP(Z279,【参考】数式用!$AW$2:$AX$53,2,FALSE),【参考】数式用!$AT$2:$AV$2,0)),10)))</f>
        <v/>
      </c>
      <c r="AN279" s="395" t="str">
        <f>IF($L$18="", "", VLOOKUP(Z279,【参考】数式用!$A$4:$M$54,13,FALSE))</f>
        <v/>
      </c>
      <c r="AO279" s="46" t="e">
        <f>VLOOKUP(Z279,【参考】数式用!$A$2:$N$54,14,FALSE)</f>
        <v>#N/A</v>
      </c>
    </row>
    <row r="280" spans="1:41" ht="50" customHeight="1">
      <c r="A280" s="96">
        <f t="shared" si="5"/>
        <v>223</v>
      </c>
      <c r="B280" s="454"/>
      <c r="C280" s="455"/>
      <c r="D280" s="455"/>
      <c r="E280" s="455"/>
      <c r="F280" s="455"/>
      <c r="G280" s="455"/>
      <c r="H280" s="455"/>
      <c r="I280" s="455"/>
      <c r="J280" s="455"/>
      <c r="K280" s="455"/>
      <c r="L280" s="456"/>
      <c r="M280" s="457"/>
      <c r="N280" s="457"/>
      <c r="O280" s="457"/>
      <c r="P280" s="458"/>
      <c r="Q280" s="459"/>
      <c r="R280" s="460"/>
      <c r="S280" s="460"/>
      <c r="T280" s="460"/>
      <c r="U280" s="461"/>
      <c r="V280" s="262"/>
      <c r="W280" s="462"/>
      <c r="X280" s="463"/>
      <c r="Y280" s="464"/>
      <c r="Z280" s="465"/>
      <c r="AA280" s="465"/>
      <c r="AB280" s="465"/>
      <c r="AC280" s="322" t="str">
        <f>IFERROR(VLOOKUP(Z280,【参考】数式用!$A$4:$B$54,2,FALSE),"")</f>
        <v/>
      </c>
      <c r="AD280" s="213"/>
      <c r="AE280" s="212" t="str">
        <f>IF(B280="","",IF(AO280="総合事業","数式を削除して手入力",IFERROR(INDEX(【参考】数式用!$AT$3:$AV$452,MATCH(Q280&amp;V280,【参考】数式用!$AS$3:$AS$452,0),MATCH(VLOOKUP(Z280,【参考】数式用!$AW$2:$AX$53,2,FALSE),【参考】数式用!$AT$2:$AV$2,0)),10)))</f>
        <v/>
      </c>
      <c r="AN280" s="395" t="str">
        <f>IF($L$18="", "", VLOOKUP(Z280,【参考】数式用!$A$4:$M$54,13,FALSE))</f>
        <v/>
      </c>
      <c r="AO280" s="46" t="e">
        <f>VLOOKUP(Z280,【参考】数式用!$A$2:$N$54,14,FALSE)</f>
        <v>#N/A</v>
      </c>
    </row>
    <row r="281" spans="1:41" ht="50" customHeight="1">
      <c r="A281" s="96">
        <f t="shared" si="5"/>
        <v>224</v>
      </c>
      <c r="B281" s="454"/>
      <c r="C281" s="455"/>
      <c r="D281" s="455"/>
      <c r="E281" s="455"/>
      <c r="F281" s="455"/>
      <c r="G281" s="455"/>
      <c r="H281" s="455"/>
      <c r="I281" s="455"/>
      <c r="J281" s="455"/>
      <c r="K281" s="455"/>
      <c r="L281" s="456"/>
      <c r="M281" s="457"/>
      <c r="N281" s="457"/>
      <c r="O281" s="457"/>
      <c r="P281" s="458"/>
      <c r="Q281" s="459"/>
      <c r="R281" s="460"/>
      <c r="S281" s="460"/>
      <c r="T281" s="460"/>
      <c r="U281" s="461"/>
      <c r="V281" s="262"/>
      <c r="W281" s="462"/>
      <c r="X281" s="463"/>
      <c r="Y281" s="464"/>
      <c r="Z281" s="465"/>
      <c r="AA281" s="465"/>
      <c r="AB281" s="465"/>
      <c r="AC281" s="322" t="str">
        <f>IFERROR(VLOOKUP(Z281,【参考】数式用!$A$4:$B$54,2,FALSE),"")</f>
        <v/>
      </c>
      <c r="AD281" s="213"/>
      <c r="AE281" s="212" t="str">
        <f>IF(B281="","",IF(AO281="総合事業","数式を削除して手入力",IFERROR(INDEX(【参考】数式用!$AT$3:$AV$452,MATCH(Q281&amp;V281,【参考】数式用!$AS$3:$AS$452,0),MATCH(VLOOKUP(Z281,【参考】数式用!$AW$2:$AX$53,2,FALSE),【参考】数式用!$AT$2:$AV$2,0)),10)))</f>
        <v/>
      </c>
      <c r="AN281" s="395" t="str">
        <f>IF($L$18="", "", VLOOKUP(Z281,【参考】数式用!$A$4:$M$54,13,FALSE))</f>
        <v/>
      </c>
      <c r="AO281" s="46" t="e">
        <f>VLOOKUP(Z281,【参考】数式用!$A$2:$N$54,14,FALSE)</f>
        <v>#N/A</v>
      </c>
    </row>
    <row r="282" spans="1:41" ht="50" customHeight="1">
      <c r="A282" s="96">
        <f t="shared" si="5"/>
        <v>225</v>
      </c>
      <c r="B282" s="454"/>
      <c r="C282" s="455"/>
      <c r="D282" s="455"/>
      <c r="E282" s="455"/>
      <c r="F282" s="455"/>
      <c r="G282" s="455"/>
      <c r="H282" s="455"/>
      <c r="I282" s="455"/>
      <c r="J282" s="455"/>
      <c r="K282" s="455"/>
      <c r="L282" s="456"/>
      <c r="M282" s="457"/>
      <c r="N282" s="457"/>
      <c r="O282" s="457"/>
      <c r="P282" s="458"/>
      <c r="Q282" s="459"/>
      <c r="R282" s="460"/>
      <c r="S282" s="460"/>
      <c r="T282" s="460"/>
      <c r="U282" s="461"/>
      <c r="V282" s="262"/>
      <c r="W282" s="462"/>
      <c r="X282" s="463"/>
      <c r="Y282" s="464"/>
      <c r="Z282" s="465"/>
      <c r="AA282" s="465"/>
      <c r="AB282" s="465"/>
      <c r="AC282" s="322" t="str">
        <f>IFERROR(VLOOKUP(Z282,【参考】数式用!$A$4:$B$54,2,FALSE),"")</f>
        <v/>
      </c>
      <c r="AD282" s="213"/>
      <c r="AE282" s="212" t="str">
        <f>IF(B282="","",IF(AO282="総合事業","数式を削除して手入力",IFERROR(INDEX(【参考】数式用!$AT$3:$AV$452,MATCH(Q282&amp;V282,【参考】数式用!$AS$3:$AS$452,0),MATCH(VLOOKUP(Z282,【参考】数式用!$AW$2:$AX$53,2,FALSE),【参考】数式用!$AT$2:$AV$2,0)),10)))</f>
        <v/>
      </c>
      <c r="AN282" s="395" t="str">
        <f>IF($L$18="", "", VLOOKUP(Z282,【参考】数式用!$A$4:$M$54,13,FALSE))</f>
        <v/>
      </c>
      <c r="AO282" s="46" t="e">
        <f>VLOOKUP(Z282,【参考】数式用!$A$2:$N$54,14,FALSE)</f>
        <v>#N/A</v>
      </c>
    </row>
    <row r="283" spans="1:41" ht="50" customHeight="1">
      <c r="A283" s="96">
        <f t="shared" si="5"/>
        <v>226</v>
      </c>
      <c r="B283" s="454"/>
      <c r="C283" s="455"/>
      <c r="D283" s="455"/>
      <c r="E283" s="455"/>
      <c r="F283" s="455"/>
      <c r="G283" s="455"/>
      <c r="H283" s="455"/>
      <c r="I283" s="455"/>
      <c r="J283" s="455"/>
      <c r="K283" s="455"/>
      <c r="L283" s="456"/>
      <c r="M283" s="457"/>
      <c r="N283" s="457"/>
      <c r="O283" s="457"/>
      <c r="P283" s="458"/>
      <c r="Q283" s="459"/>
      <c r="R283" s="460"/>
      <c r="S283" s="460"/>
      <c r="T283" s="460"/>
      <c r="U283" s="461"/>
      <c r="V283" s="262"/>
      <c r="W283" s="462"/>
      <c r="X283" s="463"/>
      <c r="Y283" s="464"/>
      <c r="Z283" s="465"/>
      <c r="AA283" s="465"/>
      <c r="AB283" s="465"/>
      <c r="AC283" s="322" t="str">
        <f>IFERROR(VLOOKUP(Z283,【参考】数式用!$A$4:$B$54,2,FALSE),"")</f>
        <v/>
      </c>
      <c r="AD283" s="213"/>
      <c r="AE283" s="212" t="str">
        <f>IF(B283="","",IF(AO283="総合事業","数式を削除して手入力",IFERROR(INDEX(【参考】数式用!$AT$3:$AV$452,MATCH(Q283&amp;V283,【参考】数式用!$AS$3:$AS$452,0),MATCH(VLOOKUP(Z283,【参考】数式用!$AW$2:$AX$53,2,FALSE),【参考】数式用!$AT$2:$AV$2,0)),10)))</f>
        <v/>
      </c>
      <c r="AN283" s="395" t="str">
        <f>IF($L$18="", "", VLOOKUP(Z283,【参考】数式用!$A$4:$M$54,13,FALSE))</f>
        <v/>
      </c>
      <c r="AO283" s="46" t="e">
        <f>VLOOKUP(Z283,【参考】数式用!$A$2:$N$54,14,FALSE)</f>
        <v>#N/A</v>
      </c>
    </row>
    <row r="284" spans="1:41" ht="50" customHeight="1">
      <c r="A284" s="96">
        <f t="shared" si="5"/>
        <v>227</v>
      </c>
      <c r="B284" s="454"/>
      <c r="C284" s="455"/>
      <c r="D284" s="455"/>
      <c r="E284" s="455"/>
      <c r="F284" s="455"/>
      <c r="G284" s="455"/>
      <c r="H284" s="455"/>
      <c r="I284" s="455"/>
      <c r="J284" s="455"/>
      <c r="K284" s="455"/>
      <c r="L284" s="456"/>
      <c r="M284" s="457"/>
      <c r="N284" s="457"/>
      <c r="O284" s="457"/>
      <c r="P284" s="458"/>
      <c r="Q284" s="459"/>
      <c r="R284" s="460"/>
      <c r="S284" s="460"/>
      <c r="T284" s="460"/>
      <c r="U284" s="461"/>
      <c r="V284" s="262"/>
      <c r="W284" s="462"/>
      <c r="X284" s="463"/>
      <c r="Y284" s="464"/>
      <c r="Z284" s="465"/>
      <c r="AA284" s="465"/>
      <c r="AB284" s="465"/>
      <c r="AC284" s="322" t="str">
        <f>IFERROR(VLOOKUP(Z284,【参考】数式用!$A$4:$B$54,2,FALSE),"")</f>
        <v/>
      </c>
      <c r="AD284" s="213"/>
      <c r="AE284" s="212" t="str">
        <f>IF(B284="","",IF(AO284="総合事業","数式を削除して手入力",IFERROR(INDEX(【参考】数式用!$AT$3:$AV$452,MATCH(Q284&amp;V284,【参考】数式用!$AS$3:$AS$452,0),MATCH(VLOOKUP(Z284,【参考】数式用!$AW$2:$AX$53,2,FALSE),【参考】数式用!$AT$2:$AV$2,0)),10)))</f>
        <v/>
      </c>
      <c r="AN284" s="395" t="str">
        <f>IF($L$18="", "", VLOOKUP(Z284,【参考】数式用!$A$4:$M$54,13,FALSE))</f>
        <v/>
      </c>
      <c r="AO284" s="46" t="e">
        <f>VLOOKUP(Z284,【参考】数式用!$A$2:$N$54,14,FALSE)</f>
        <v>#N/A</v>
      </c>
    </row>
    <row r="285" spans="1:41" ht="50" customHeight="1">
      <c r="A285" s="96">
        <f t="shared" si="5"/>
        <v>228</v>
      </c>
      <c r="B285" s="454"/>
      <c r="C285" s="455"/>
      <c r="D285" s="455"/>
      <c r="E285" s="455"/>
      <c r="F285" s="455"/>
      <c r="G285" s="455"/>
      <c r="H285" s="455"/>
      <c r="I285" s="455"/>
      <c r="J285" s="455"/>
      <c r="K285" s="455"/>
      <c r="L285" s="456"/>
      <c r="M285" s="457"/>
      <c r="N285" s="457"/>
      <c r="O285" s="457"/>
      <c r="P285" s="458"/>
      <c r="Q285" s="459"/>
      <c r="R285" s="460"/>
      <c r="S285" s="460"/>
      <c r="T285" s="460"/>
      <c r="U285" s="461"/>
      <c r="V285" s="262"/>
      <c r="W285" s="462"/>
      <c r="X285" s="463"/>
      <c r="Y285" s="464"/>
      <c r="Z285" s="465"/>
      <c r="AA285" s="465"/>
      <c r="AB285" s="465"/>
      <c r="AC285" s="322" t="str">
        <f>IFERROR(VLOOKUP(Z285,【参考】数式用!$A$4:$B$54,2,FALSE),"")</f>
        <v/>
      </c>
      <c r="AD285" s="213"/>
      <c r="AE285" s="212" t="str">
        <f>IF(B285="","",IF(AO285="総合事業","数式を削除して手入力",IFERROR(INDEX(【参考】数式用!$AT$3:$AV$452,MATCH(Q285&amp;V285,【参考】数式用!$AS$3:$AS$452,0),MATCH(VLOOKUP(Z285,【参考】数式用!$AW$2:$AX$53,2,FALSE),【参考】数式用!$AT$2:$AV$2,0)),10)))</f>
        <v/>
      </c>
      <c r="AN285" s="395" t="str">
        <f>IF($L$18="", "", VLOOKUP(Z285,【参考】数式用!$A$4:$M$54,13,FALSE))</f>
        <v/>
      </c>
      <c r="AO285" s="46" t="e">
        <f>VLOOKUP(Z285,【参考】数式用!$A$2:$N$54,14,FALSE)</f>
        <v>#N/A</v>
      </c>
    </row>
    <row r="286" spans="1:41" ht="50" customHeight="1">
      <c r="A286" s="96">
        <f t="shared" ref="A286:A349" si="6">A285+1</f>
        <v>229</v>
      </c>
      <c r="B286" s="454"/>
      <c r="C286" s="455"/>
      <c r="D286" s="455"/>
      <c r="E286" s="455"/>
      <c r="F286" s="455"/>
      <c r="G286" s="455"/>
      <c r="H286" s="455"/>
      <c r="I286" s="455"/>
      <c r="J286" s="455"/>
      <c r="K286" s="455"/>
      <c r="L286" s="456"/>
      <c r="M286" s="457"/>
      <c r="N286" s="457"/>
      <c r="O286" s="457"/>
      <c r="P286" s="458"/>
      <c r="Q286" s="459"/>
      <c r="R286" s="460"/>
      <c r="S286" s="460"/>
      <c r="T286" s="460"/>
      <c r="U286" s="461"/>
      <c r="V286" s="262"/>
      <c r="W286" s="462"/>
      <c r="X286" s="463"/>
      <c r="Y286" s="464"/>
      <c r="Z286" s="465"/>
      <c r="AA286" s="465"/>
      <c r="AB286" s="465"/>
      <c r="AC286" s="322" t="str">
        <f>IFERROR(VLOOKUP(Z286,【参考】数式用!$A$4:$B$54,2,FALSE),"")</f>
        <v/>
      </c>
      <c r="AD286" s="213"/>
      <c r="AE286" s="212" t="str">
        <f>IF(B286="","",IF(AO286="総合事業","数式を削除して手入力",IFERROR(INDEX(【参考】数式用!$AT$3:$AV$452,MATCH(Q286&amp;V286,【参考】数式用!$AS$3:$AS$452,0),MATCH(VLOOKUP(Z286,【参考】数式用!$AW$2:$AX$53,2,FALSE),【参考】数式用!$AT$2:$AV$2,0)),10)))</f>
        <v/>
      </c>
      <c r="AN286" s="395" t="str">
        <f>IF($L$18="", "", VLOOKUP(Z286,【参考】数式用!$A$4:$M$54,13,FALSE))</f>
        <v/>
      </c>
      <c r="AO286" s="46" t="e">
        <f>VLOOKUP(Z286,【参考】数式用!$A$2:$N$54,14,FALSE)</f>
        <v>#N/A</v>
      </c>
    </row>
    <row r="287" spans="1:41" ht="50" customHeight="1">
      <c r="A287" s="96">
        <f t="shared" si="6"/>
        <v>230</v>
      </c>
      <c r="B287" s="454"/>
      <c r="C287" s="455"/>
      <c r="D287" s="455"/>
      <c r="E287" s="455"/>
      <c r="F287" s="455"/>
      <c r="G287" s="455"/>
      <c r="H287" s="455"/>
      <c r="I287" s="455"/>
      <c r="J287" s="455"/>
      <c r="K287" s="455"/>
      <c r="L287" s="456"/>
      <c r="M287" s="457"/>
      <c r="N287" s="457"/>
      <c r="O287" s="457"/>
      <c r="P287" s="458"/>
      <c r="Q287" s="459"/>
      <c r="R287" s="460"/>
      <c r="S287" s="460"/>
      <c r="T287" s="460"/>
      <c r="U287" s="461"/>
      <c r="V287" s="262"/>
      <c r="W287" s="462"/>
      <c r="X287" s="463"/>
      <c r="Y287" s="464"/>
      <c r="Z287" s="465"/>
      <c r="AA287" s="465"/>
      <c r="AB287" s="465"/>
      <c r="AC287" s="322" t="str">
        <f>IFERROR(VLOOKUP(Z287,【参考】数式用!$A$4:$B$54,2,FALSE),"")</f>
        <v/>
      </c>
      <c r="AD287" s="213"/>
      <c r="AE287" s="212" t="str">
        <f>IF(B287="","",IF(AO287="総合事業","数式を削除して手入力",IFERROR(INDEX(【参考】数式用!$AT$3:$AV$452,MATCH(Q287&amp;V287,【参考】数式用!$AS$3:$AS$452,0),MATCH(VLOOKUP(Z287,【参考】数式用!$AW$2:$AX$53,2,FALSE),【参考】数式用!$AT$2:$AV$2,0)),10)))</f>
        <v/>
      </c>
      <c r="AN287" s="395" t="str">
        <f>IF($L$18="", "", VLOOKUP(Z287,【参考】数式用!$A$4:$M$54,13,FALSE))</f>
        <v/>
      </c>
      <c r="AO287" s="46" t="e">
        <f>VLOOKUP(Z287,【参考】数式用!$A$2:$N$54,14,FALSE)</f>
        <v>#N/A</v>
      </c>
    </row>
    <row r="288" spans="1:41" ht="50" customHeight="1">
      <c r="A288" s="96">
        <f t="shared" si="6"/>
        <v>231</v>
      </c>
      <c r="B288" s="454"/>
      <c r="C288" s="455"/>
      <c r="D288" s="455"/>
      <c r="E288" s="455"/>
      <c r="F288" s="455"/>
      <c r="G288" s="455"/>
      <c r="H288" s="455"/>
      <c r="I288" s="455"/>
      <c r="J288" s="455"/>
      <c r="K288" s="455"/>
      <c r="L288" s="456"/>
      <c r="M288" s="457"/>
      <c r="N288" s="457"/>
      <c r="O288" s="457"/>
      <c r="P288" s="458"/>
      <c r="Q288" s="459"/>
      <c r="R288" s="460"/>
      <c r="S288" s="460"/>
      <c r="T288" s="460"/>
      <c r="U288" s="461"/>
      <c r="V288" s="262"/>
      <c r="W288" s="462"/>
      <c r="X288" s="463"/>
      <c r="Y288" s="464"/>
      <c r="Z288" s="465"/>
      <c r="AA288" s="465"/>
      <c r="AB288" s="465"/>
      <c r="AC288" s="322" t="str">
        <f>IFERROR(VLOOKUP(Z288,【参考】数式用!$A$4:$B$54,2,FALSE),"")</f>
        <v/>
      </c>
      <c r="AD288" s="213"/>
      <c r="AE288" s="212" t="str">
        <f>IF(B288="","",IF(AO288="総合事業","数式を削除して手入力",IFERROR(INDEX(【参考】数式用!$AT$3:$AV$452,MATCH(Q288&amp;V288,【参考】数式用!$AS$3:$AS$452,0),MATCH(VLOOKUP(Z288,【参考】数式用!$AW$2:$AX$53,2,FALSE),【参考】数式用!$AT$2:$AV$2,0)),10)))</f>
        <v/>
      </c>
      <c r="AN288" s="395" t="str">
        <f>IF($L$18="", "", VLOOKUP(Z288,【参考】数式用!$A$4:$M$54,13,FALSE))</f>
        <v/>
      </c>
      <c r="AO288" s="46" t="e">
        <f>VLOOKUP(Z288,【参考】数式用!$A$2:$N$54,14,FALSE)</f>
        <v>#N/A</v>
      </c>
    </row>
    <row r="289" spans="1:41" ht="50" customHeight="1">
      <c r="A289" s="96">
        <f t="shared" si="6"/>
        <v>232</v>
      </c>
      <c r="B289" s="454"/>
      <c r="C289" s="455"/>
      <c r="D289" s="455"/>
      <c r="E289" s="455"/>
      <c r="F289" s="455"/>
      <c r="G289" s="455"/>
      <c r="H289" s="455"/>
      <c r="I289" s="455"/>
      <c r="J289" s="455"/>
      <c r="K289" s="455"/>
      <c r="L289" s="456"/>
      <c r="M289" s="457"/>
      <c r="N289" s="457"/>
      <c r="O289" s="457"/>
      <c r="P289" s="458"/>
      <c r="Q289" s="459"/>
      <c r="R289" s="460"/>
      <c r="S289" s="460"/>
      <c r="T289" s="460"/>
      <c r="U289" s="461"/>
      <c r="V289" s="262"/>
      <c r="W289" s="462"/>
      <c r="X289" s="463"/>
      <c r="Y289" s="464"/>
      <c r="Z289" s="465"/>
      <c r="AA289" s="465"/>
      <c r="AB289" s="465"/>
      <c r="AC289" s="322" t="str">
        <f>IFERROR(VLOOKUP(Z289,【参考】数式用!$A$4:$B$54,2,FALSE),"")</f>
        <v/>
      </c>
      <c r="AD289" s="213"/>
      <c r="AE289" s="212" t="str">
        <f>IF(B289="","",IF(AO289="総合事業","数式を削除して手入力",IFERROR(INDEX(【参考】数式用!$AT$3:$AV$452,MATCH(Q289&amp;V289,【参考】数式用!$AS$3:$AS$452,0),MATCH(VLOOKUP(Z289,【参考】数式用!$AW$2:$AX$53,2,FALSE),【参考】数式用!$AT$2:$AV$2,0)),10)))</f>
        <v/>
      </c>
      <c r="AN289" s="395" t="str">
        <f>IF($L$18="", "", VLOOKUP(Z289,【参考】数式用!$A$4:$M$54,13,FALSE))</f>
        <v/>
      </c>
      <c r="AO289" s="46" t="e">
        <f>VLOOKUP(Z289,【参考】数式用!$A$2:$N$54,14,FALSE)</f>
        <v>#N/A</v>
      </c>
    </row>
    <row r="290" spans="1:41" ht="50" customHeight="1">
      <c r="A290" s="96">
        <f t="shared" si="6"/>
        <v>233</v>
      </c>
      <c r="B290" s="454"/>
      <c r="C290" s="455"/>
      <c r="D290" s="455"/>
      <c r="E290" s="455"/>
      <c r="F290" s="455"/>
      <c r="G290" s="455"/>
      <c r="H290" s="455"/>
      <c r="I290" s="455"/>
      <c r="J290" s="455"/>
      <c r="K290" s="455"/>
      <c r="L290" s="456"/>
      <c r="M290" s="457"/>
      <c r="N290" s="457"/>
      <c r="O290" s="457"/>
      <c r="P290" s="458"/>
      <c r="Q290" s="459"/>
      <c r="R290" s="460"/>
      <c r="S290" s="460"/>
      <c r="T290" s="460"/>
      <c r="U290" s="461"/>
      <c r="V290" s="262"/>
      <c r="W290" s="462"/>
      <c r="X290" s="463"/>
      <c r="Y290" s="464"/>
      <c r="Z290" s="465"/>
      <c r="AA290" s="465"/>
      <c r="AB290" s="465"/>
      <c r="AC290" s="322" t="str">
        <f>IFERROR(VLOOKUP(Z290,【参考】数式用!$A$4:$B$54,2,FALSE),"")</f>
        <v/>
      </c>
      <c r="AD290" s="213"/>
      <c r="AE290" s="212" t="str">
        <f>IF(B290="","",IF(AO290="総合事業","数式を削除して手入力",IFERROR(INDEX(【参考】数式用!$AT$3:$AV$452,MATCH(Q290&amp;V290,【参考】数式用!$AS$3:$AS$452,0),MATCH(VLOOKUP(Z290,【参考】数式用!$AW$2:$AX$53,2,FALSE),【参考】数式用!$AT$2:$AV$2,0)),10)))</f>
        <v/>
      </c>
      <c r="AN290" s="395" t="str">
        <f>IF($L$18="", "", VLOOKUP(Z290,【参考】数式用!$A$4:$M$54,13,FALSE))</f>
        <v/>
      </c>
      <c r="AO290" s="46" t="e">
        <f>VLOOKUP(Z290,【参考】数式用!$A$2:$N$54,14,FALSE)</f>
        <v>#N/A</v>
      </c>
    </row>
    <row r="291" spans="1:41" ht="50" customHeight="1">
      <c r="A291" s="96">
        <f t="shared" si="6"/>
        <v>234</v>
      </c>
      <c r="B291" s="454"/>
      <c r="C291" s="455"/>
      <c r="D291" s="455"/>
      <c r="E291" s="455"/>
      <c r="F291" s="455"/>
      <c r="G291" s="455"/>
      <c r="H291" s="455"/>
      <c r="I291" s="455"/>
      <c r="J291" s="455"/>
      <c r="K291" s="455"/>
      <c r="L291" s="456"/>
      <c r="M291" s="457"/>
      <c r="N291" s="457"/>
      <c r="O291" s="457"/>
      <c r="P291" s="458"/>
      <c r="Q291" s="459"/>
      <c r="R291" s="460"/>
      <c r="S291" s="460"/>
      <c r="T291" s="460"/>
      <c r="U291" s="461"/>
      <c r="V291" s="262"/>
      <c r="W291" s="462"/>
      <c r="X291" s="463"/>
      <c r="Y291" s="464"/>
      <c r="Z291" s="465"/>
      <c r="AA291" s="465"/>
      <c r="AB291" s="465"/>
      <c r="AC291" s="322" t="str">
        <f>IFERROR(VLOOKUP(Z291,【参考】数式用!$A$4:$B$54,2,FALSE),"")</f>
        <v/>
      </c>
      <c r="AD291" s="213"/>
      <c r="AE291" s="212" t="str">
        <f>IF(B291="","",IF(AO291="総合事業","数式を削除して手入力",IFERROR(INDEX(【参考】数式用!$AT$3:$AV$452,MATCH(Q291&amp;V291,【参考】数式用!$AS$3:$AS$452,0),MATCH(VLOOKUP(Z291,【参考】数式用!$AW$2:$AX$53,2,FALSE),【参考】数式用!$AT$2:$AV$2,0)),10)))</f>
        <v/>
      </c>
      <c r="AN291" s="395" t="str">
        <f>IF($L$18="", "", VLOOKUP(Z291,【参考】数式用!$A$4:$M$54,13,FALSE))</f>
        <v/>
      </c>
      <c r="AO291" s="46" t="e">
        <f>VLOOKUP(Z291,【参考】数式用!$A$2:$N$54,14,FALSE)</f>
        <v>#N/A</v>
      </c>
    </row>
    <row r="292" spans="1:41" ht="50" customHeight="1">
      <c r="A292" s="96">
        <f t="shared" si="6"/>
        <v>235</v>
      </c>
      <c r="B292" s="454"/>
      <c r="C292" s="455"/>
      <c r="D292" s="455"/>
      <c r="E292" s="455"/>
      <c r="F292" s="455"/>
      <c r="G292" s="455"/>
      <c r="H292" s="455"/>
      <c r="I292" s="455"/>
      <c r="J292" s="455"/>
      <c r="K292" s="455"/>
      <c r="L292" s="456"/>
      <c r="M292" s="457"/>
      <c r="N292" s="457"/>
      <c r="O292" s="457"/>
      <c r="P292" s="458"/>
      <c r="Q292" s="459"/>
      <c r="R292" s="460"/>
      <c r="S292" s="460"/>
      <c r="T292" s="460"/>
      <c r="U292" s="461"/>
      <c r="V292" s="262"/>
      <c r="W292" s="462"/>
      <c r="X292" s="463"/>
      <c r="Y292" s="464"/>
      <c r="Z292" s="465"/>
      <c r="AA292" s="465"/>
      <c r="AB292" s="465"/>
      <c r="AC292" s="322" t="str">
        <f>IFERROR(VLOOKUP(Z292,【参考】数式用!$A$4:$B$54,2,FALSE),"")</f>
        <v/>
      </c>
      <c r="AD292" s="213"/>
      <c r="AE292" s="212" t="str">
        <f>IF(B292="","",IF(AO292="総合事業","数式を削除して手入力",IFERROR(INDEX(【参考】数式用!$AT$3:$AV$452,MATCH(Q292&amp;V292,【参考】数式用!$AS$3:$AS$452,0),MATCH(VLOOKUP(Z292,【参考】数式用!$AW$2:$AX$53,2,FALSE),【参考】数式用!$AT$2:$AV$2,0)),10)))</f>
        <v/>
      </c>
      <c r="AN292" s="395" t="str">
        <f>IF($L$18="", "", VLOOKUP(Z292,【参考】数式用!$A$4:$M$54,13,FALSE))</f>
        <v/>
      </c>
      <c r="AO292" s="46" t="e">
        <f>VLOOKUP(Z292,【参考】数式用!$A$2:$N$54,14,FALSE)</f>
        <v>#N/A</v>
      </c>
    </row>
    <row r="293" spans="1:41" ht="50" customHeight="1">
      <c r="A293" s="96">
        <f t="shared" si="6"/>
        <v>236</v>
      </c>
      <c r="B293" s="454"/>
      <c r="C293" s="455"/>
      <c r="D293" s="455"/>
      <c r="E293" s="455"/>
      <c r="F293" s="455"/>
      <c r="G293" s="455"/>
      <c r="H293" s="455"/>
      <c r="I293" s="455"/>
      <c r="J293" s="455"/>
      <c r="K293" s="455"/>
      <c r="L293" s="456"/>
      <c r="M293" s="457"/>
      <c r="N293" s="457"/>
      <c r="O293" s="457"/>
      <c r="P293" s="458"/>
      <c r="Q293" s="459"/>
      <c r="R293" s="460"/>
      <c r="S293" s="460"/>
      <c r="T293" s="460"/>
      <c r="U293" s="461"/>
      <c r="V293" s="262"/>
      <c r="W293" s="462"/>
      <c r="X293" s="463"/>
      <c r="Y293" s="464"/>
      <c r="Z293" s="465"/>
      <c r="AA293" s="465"/>
      <c r="AB293" s="465"/>
      <c r="AC293" s="322" t="str">
        <f>IFERROR(VLOOKUP(Z293,【参考】数式用!$A$4:$B$54,2,FALSE),"")</f>
        <v/>
      </c>
      <c r="AD293" s="213"/>
      <c r="AE293" s="212" t="str">
        <f>IF(B293="","",IF(AO293="総合事業","数式を削除して手入力",IFERROR(INDEX(【参考】数式用!$AT$3:$AV$452,MATCH(Q293&amp;V293,【参考】数式用!$AS$3:$AS$452,0),MATCH(VLOOKUP(Z293,【参考】数式用!$AW$2:$AX$53,2,FALSE),【参考】数式用!$AT$2:$AV$2,0)),10)))</f>
        <v/>
      </c>
      <c r="AN293" s="395" t="str">
        <f>IF($L$18="", "", VLOOKUP(Z293,【参考】数式用!$A$4:$M$54,13,FALSE))</f>
        <v/>
      </c>
      <c r="AO293" s="46" t="e">
        <f>VLOOKUP(Z293,【参考】数式用!$A$2:$N$54,14,FALSE)</f>
        <v>#N/A</v>
      </c>
    </row>
    <row r="294" spans="1:41" ht="50" customHeight="1">
      <c r="A294" s="96">
        <f t="shared" si="6"/>
        <v>237</v>
      </c>
      <c r="B294" s="454"/>
      <c r="C294" s="455"/>
      <c r="D294" s="455"/>
      <c r="E294" s="455"/>
      <c r="F294" s="455"/>
      <c r="G294" s="455"/>
      <c r="H294" s="455"/>
      <c r="I294" s="455"/>
      <c r="J294" s="455"/>
      <c r="K294" s="455"/>
      <c r="L294" s="456"/>
      <c r="M294" s="457"/>
      <c r="N294" s="457"/>
      <c r="O294" s="457"/>
      <c r="P294" s="458"/>
      <c r="Q294" s="459"/>
      <c r="R294" s="460"/>
      <c r="S294" s="460"/>
      <c r="T294" s="460"/>
      <c r="U294" s="461"/>
      <c r="V294" s="262"/>
      <c r="W294" s="462"/>
      <c r="X294" s="463"/>
      <c r="Y294" s="464"/>
      <c r="Z294" s="465"/>
      <c r="AA294" s="465"/>
      <c r="AB294" s="465"/>
      <c r="AC294" s="322" t="str">
        <f>IFERROR(VLOOKUP(Z294,【参考】数式用!$A$4:$B$54,2,FALSE),"")</f>
        <v/>
      </c>
      <c r="AD294" s="213"/>
      <c r="AE294" s="212" t="str">
        <f>IF(B294="","",IF(AO294="総合事業","数式を削除して手入力",IFERROR(INDEX(【参考】数式用!$AT$3:$AV$452,MATCH(Q294&amp;V294,【参考】数式用!$AS$3:$AS$452,0),MATCH(VLOOKUP(Z294,【参考】数式用!$AW$2:$AX$53,2,FALSE),【参考】数式用!$AT$2:$AV$2,0)),10)))</f>
        <v/>
      </c>
      <c r="AN294" s="395" t="str">
        <f>IF($L$18="", "", VLOOKUP(Z294,【参考】数式用!$A$4:$M$54,13,FALSE))</f>
        <v/>
      </c>
      <c r="AO294" s="46" t="e">
        <f>VLOOKUP(Z294,【参考】数式用!$A$2:$N$54,14,FALSE)</f>
        <v>#N/A</v>
      </c>
    </row>
    <row r="295" spans="1:41" ht="50" customHeight="1">
      <c r="A295" s="96">
        <f t="shared" si="6"/>
        <v>238</v>
      </c>
      <c r="B295" s="454"/>
      <c r="C295" s="455"/>
      <c r="D295" s="455"/>
      <c r="E295" s="455"/>
      <c r="F295" s="455"/>
      <c r="G295" s="455"/>
      <c r="H295" s="455"/>
      <c r="I295" s="455"/>
      <c r="J295" s="455"/>
      <c r="K295" s="455"/>
      <c r="L295" s="456"/>
      <c r="M295" s="457"/>
      <c r="N295" s="457"/>
      <c r="O295" s="457"/>
      <c r="P295" s="458"/>
      <c r="Q295" s="459"/>
      <c r="R295" s="460"/>
      <c r="S295" s="460"/>
      <c r="T295" s="460"/>
      <c r="U295" s="461"/>
      <c r="V295" s="262"/>
      <c r="W295" s="462"/>
      <c r="X295" s="463"/>
      <c r="Y295" s="464"/>
      <c r="Z295" s="465"/>
      <c r="AA295" s="465"/>
      <c r="AB295" s="465"/>
      <c r="AC295" s="322" t="str">
        <f>IFERROR(VLOOKUP(Z295,【参考】数式用!$A$4:$B$54,2,FALSE),"")</f>
        <v/>
      </c>
      <c r="AD295" s="213"/>
      <c r="AE295" s="212" t="str">
        <f>IF(B295="","",IF(AO295="総合事業","数式を削除して手入力",IFERROR(INDEX(【参考】数式用!$AT$3:$AV$452,MATCH(Q295&amp;V295,【参考】数式用!$AS$3:$AS$452,0),MATCH(VLOOKUP(Z295,【参考】数式用!$AW$2:$AX$53,2,FALSE),【参考】数式用!$AT$2:$AV$2,0)),10)))</f>
        <v/>
      </c>
      <c r="AN295" s="395" t="str">
        <f>IF($L$18="", "", VLOOKUP(Z295,【参考】数式用!$A$4:$M$54,13,FALSE))</f>
        <v/>
      </c>
      <c r="AO295" s="46" t="e">
        <f>VLOOKUP(Z295,【参考】数式用!$A$2:$N$54,14,FALSE)</f>
        <v>#N/A</v>
      </c>
    </row>
    <row r="296" spans="1:41" ht="50" customHeight="1">
      <c r="A296" s="96">
        <f t="shared" si="6"/>
        <v>239</v>
      </c>
      <c r="B296" s="454"/>
      <c r="C296" s="455"/>
      <c r="D296" s="455"/>
      <c r="E296" s="455"/>
      <c r="F296" s="455"/>
      <c r="G296" s="455"/>
      <c r="H296" s="455"/>
      <c r="I296" s="455"/>
      <c r="J296" s="455"/>
      <c r="K296" s="455"/>
      <c r="L296" s="456"/>
      <c r="M296" s="457"/>
      <c r="N296" s="457"/>
      <c r="O296" s="457"/>
      <c r="P296" s="458"/>
      <c r="Q296" s="459"/>
      <c r="R296" s="460"/>
      <c r="S296" s="460"/>
      <c r="T296" s="460"/>
      <c r="U296" s="461"/>
      <c r="V296" s="262"/>
      <c r="W296" s="462"/>
      <c r="X296" s="463"/>
      <c r="Y296" s="464"/>
      <c r="Z296" s="465"/>
      <c r="AA296" s="465"/>
      <c r="AB296" s="465"/>
      <c r="AC296" s="322" t="str">
        <f>IFERROR(VLOOKUP(Z296,【参考】数式用!$A$4:$B$54,2,FALSE),"")</f>
        <v/>
      </c>
      <c r="AD296" s="213"/>
      <c r="AE296" s="212" t="str">
        <f>IF(B296="","",IF(AO296="総合事業","数式を削除して手入力",IFERROR(INDEX(【参考】数式用!$AT$3:$AV$452,MATCH(Q296&amp;V296,【参考】数式用!$AS$3:$AS$452,0),MATCH(VLOOKUP(Z296,【参考】数式用!$AW$2:$AX$53,2,FALSE),【参考】数式用!$AT$2:$AV$2,0)),10)))</f>
        <v/>
      </c>
      <c r="AN296" s="395" t="str">
        <f>IF($L$18="", "", VLOOKUP(Z296,【参考】数式用!$A$4:$M$54,13,FALSE))</f>
        <v/>
      </c>
      <c r="AO296" s="46" t="e">
        <f>VLOOKUP(Z296,【参考】数式用!$A$2:$N$54,14,FALSE)</f>
        <v>#N/A</v>
      </c>
    </row>
    <row r="297" spans="1:41" ht="50" customHeight="1">
      <c r="A297" s="96">
        <f t="shared" si="6"/>
        <v>240</v>
      </c>
      <c r="B297" s="454"/>
      <c r="C297" s="455"/>
      <c r="D297" s="455"/>
      <c r="E297" s="455"/>
      <c r="F297" s="455"/>
      <c r="G297" s="455"/>
      <c r="H297" s="455"/>
      <c r="I297" s="455"/>
      <c r="J297" s="455"/>
      <c r="K297" s="455"/>
      <c r="L297" s="456"/>
      <c r="M297" s="457"/>
      <c r="N297" s="457"/>
      <c r="O297" s="457"/>
      <c r="P297" s="458"/>
      <c r="Q297" s="459"/>
      <c r="R297" s="460"/>
      <c r="S297" s="460"/>
      <c r="T297" s="460"/>
      <c r="U297" s="461"/>
      <c r="V297" s="262"/>
      <c r="W297" s="462"/>
      <c r="X297" s="463"/>
      <c r="Y297" s="464"/>
      <c r="Z297" s="465"/>
      <c r="AA297" s="465"/>
      <c r="AB297" s="465"/>
      <c r="AC297" s="322" t="str">
        <f>IFERROR(VLOOKUP(Z297,【参考】数式用!$A$4:$B$54,2,FALSE),"")</f>
        <v/>
      </c>
      <c r="AD297" s="213"/>
      <c r="AE297" s="212" t="str">
        <f>IF(B297="","",IF(AO297="総合事業","数式を削除して手入力",IFERROR(INDEX(【参考】数式用!$AT$3:$AV$452,MATCH(Q297&amp;V297,【参考】数式用!$AS$3:$AS$452,0),MATCH(VLOOKUP(Z297,【参考】数式用!$AW$2:$AX$53,2,FALSE),【参考】数式用!$AT$2:$AV$2,0)),10)))</f>
        <v/>
      </c>
      <c r="AN297" s="395" t="str">
        <f>IF($L$18="", "", VLOOKUP(Z297,【参考】数式用!$A$4:$M$54,13,FALSE))</f>
        <v/>
      </c>
      <c r="AO297" s="46" t="e">
        <f>VLOOKUP(Z297,【参考】数式用!$A$2:$N$54,14,FALSE)</f>
        <v>#N/A</v>
      </c>
    </row>
    <row r="298" spans="1:41" ht="50" customHeight="1">
      <c r="A298" s="96">
        <f t="shared" si="6"/>
        <v>241</v>
      </c>
      <c r="B298" s="454"/>
      <c r="C298" s="455"/>
      <c r="D298" s="455"/>
      <c r="E298" s="455"/>
      <c r="F298" s="455"/>
      <c r="G298" s="455"/>
      <c r="H298" s="455"/>
      <c r="I298" s="455"/>
      <c r="J298" s="455"/>
      <c r="K298" s="455"/>
      <c r="L298" s="456"/>
      <c r="M298" s="457"/>
      <c r="N298" s="457"/>
      <c r="O298" s="457"/>
      <c r="P298" s="458"/>
      <c r="Q298" s="459"/>
      <c r="R298" s="460"/>
      <c r="S298" s="460"/>
      <c r="T298" s="460"/>
      <c r="U298" s="461"/>
      <c r="V298" s="262"/>
      <c r="W298" s="462"/>
      <c r="X298" s="463"/>
      <c r="Y298" s="464"/>
      <c r="Z298" s="465"/>
      <c r="AA298" s="465"/>
      <c r="AB298" s="465"/>
      <c r="AC298" s="322" t="str">
        <f>IFERROR(VLOOKUP(Z298,【参考】数式用!$A$4:$B$54,2,FALSE),"")</f>
        <v/>
      </c>
      <c r="AD298" s="213"/>
      <c r="AE298" s="212" t="str">
        <f>IF(B298="","",IF(AO298="総合事業","数式を削除して手入力",IFERROR(INDEX(【参考】数式用!$AT$3:$AV$452,MATCH(Q298&amp;V298,【参考】数式用!$AS$3:$AS$452,0),MATCH(VLOOKUP(Z298,【参考】数式用!$AW$2:$AX$53,2,FALSE),【参考】数式用!$AT$2:$AV$2,0)),10)))</f>
        <v/>
      </c>
      <c r="AN298" s="395" t="str">
        <f>IF($L$18="", "", VLOOKUP(Z298,【参考】数式用!$A$4:$M$54,13,FALSE))</f>
        <v/>
      </c>
      <c r="AO298" s="46" t="e">
        <f>VLOOKUP(Z298,【参考】数式用!$A$2:$N$54,14,FALSE)</f>
        <v>#N/A</v>
      </c>
    </row>
    <row r="299" spans="1:41" ht="50" customHeight="1">
      <c r="A299" s="96">
        <f t="shared" si="6"/>
        <v>242</v>
      </c>
      <c r="B299" s="454"/>
      <c r="C299" s="455"/>
      <c r="D299" s="455"/>
      <c r="E299" s="455"/>
      <c r="F299" s="455"/>
      <c r="G299" s="455"/>
      <c r="H299" s="455"/>
      <c r="I299" s="455"/>
      <c r="J299" s="455"/>
      <c r="K299" s="455"/>
      <c r="L299" s="456"/>
      <c r="M299" s="457"/>
      <c r="N299" s="457"/>
      <c r="O299" s="457"/>
      <c r="P299" s="458"/>
      <c r="Q299" s="459"/>
      <c r="R299" s="460"/>
      <c r="S299" s="460"/>
      <c r="T299" s="460"/>
      <c r="U299" s="461"/>
      <c r="V299" s="262"/>
      <c r="W299" s="462"/>
      <c r="X299" s="463"/>
      <c r="Y299" s="464"/>
      <c r="Z299" s="465"/>
      <c r="AA299" s="465"/>
      <c r="AB299" s="465"/>
      <c r="AC299" s="322" t="str">
        <f>IFERROR(VLOOKUP(Z299,【参考】数式用!$A$4:$B$54,2,FALSE),"")</f>
        <v/>
      </c>
      <c r="AD299" s="213"/>
      <c r="AE299" s="212" t="str">
        <f>IF(B299="","",IF(AO299="総合事業","数式を削除して手入力",IFERROR(INDEX(【参考】数式用!$AT$3:$AV$452,MATCH(Q299&amp;V299,【参考】数式用!$AS$3:$AS$452,0),MATCH(VLOOKUP(Z299,【参考】数式用!$AW$2:$AX$53,2,FALSE),【参考】数式用!$AT$2:$AV$2,0)),10)))</f>
        <v/>
      </c>
      <c r="AN299" s="395" t="str">
        <f>IF($L$18="", "", VLOOKUP(Z299,【参考】数式用!$A$4:$M$54,13,FALSE))</f>
        <v/>
      </c>
      <c r="AO299" s="46" t="e">
        <f>VLOOKUP(Z299,【参考】数式用!$A$2:$N$54,14,FALSE)</f>
        <v>#N/A</v>
      </c>
    </row>
    <row r="300" spans="1:41" ht="50" customHeight="1">
      <c r="A300" s="96">
        <f t="shared" si="6"/>
        <v>243</v>
      </c>
      <c r="B300" s="454"/>
      <c r="C300" s="455"/>
      <c r="D300" s="455"/>
      <c r="E300" s="455"/>
      <c r="F300" s="455"/>
      <c r="G300" s="455"/>
      <c r="H300" s="455"/>
      <c r="I300" s="455"/>
      <c r="J300" s="455"/>
      <c r="K300" s="455"/>
      <c r="L300" s="456"/>
      <c r="M300" s="457"/>
      <c r="N300" s="457"/>
      <c r="O300" s="457"/>
      <c r="P300" s="458"/>
      <c r="Q300" s="459"/>
      <c r="R300" s="460"/>
      <c r="S300" s="460"/>
      <c r="T300" s="460"/>
      <c r="U300" s="461"/>
      <c r="V300" s="262"/>
      <c r="W300" s="462"/>
      <c r="X300" s="463"/>
      <c r="Y300" s="464"/>
      <c r="Z300" s="465"/>
      <c r="AA300" s="465"/>
      <c r="AB300" s="465"/>
      <c r="AC300" s="322" t="str">
        <f>IFERROR(VLOOKUP(Z300,【参考】数式用!$A$4:$B$54,2,FALSE),"")</f>
        <v/>
      </c>
      <c r="AD300" s="213"/>
      <c r="AE300" s="212" t="str">
        <f>IF(B300="","",IF(AO300="総合事業","数式を削除して手入力",IFERROR(INDEX(【参考】数式用!$AT$3:$AV$452,MATCH(Q300&amp;V300,【参考】数式用!$AS$3:$AS$452,0),MATCH(VLOOKUP(Z300,【参考】数式用!$AW$2:$AX$53,2,FALSE),【参考】数式用!$AT$2:$AV$2,0)),10)))</f>
        <v/>
      </c>
      <c r="AN300" s="395" t="str">
        <f>IF($L$18="", "", VLOOKUP(Z300,【参考】数式用!$A$4:$M$54,13,FALSE))</f>
        <v/>
      </c>
      <c r="AO300" s="46" t="e">
        <f>VLOOKUP(Z300,【参考】数式用!$A$2:$N$54,14,FALSE)</f>
        <v>#N/A</v>
      </c>
    </row>
    <row r="301" spans="1:41" ht="50" customHeight="1">
      <c r="A301" s="96">
        <f t="shared" si="6"/>
        <v>244</v>
      </c>
      <c r="B301" s="454"/>
      <c r="C301" s="455"/>
      <c r="D301" s="455"/>
      <c r="E301" s="455"/>
      <c r="F301" s="455"/>
      <c r="G301" s="455"/>
      <c r="H301" s="455"/>
      <c r="I301" s="455"/>
      <c r="J301" s="455"/>
      <c r="K301" s="455"/>
      <c r="L301" s="456"/>
      <c r="M301" s="457"/>
      <c r="N301" s="457"/>
      <c r="O301" s="457"/>
      <c r="P301" s="458"/>
      <c r="Q301" s="459"/>
      <c r="R301" s="460"/>
      <c r="S301" s="460"/>
      <c r="T301" s="460"/>
      <c r="U301" s="461"/>
      <c r="V301" s="262"/>
      <c r="W301" s="462"/>
      <c r="X301" s="463"/>
      <c r="Y301" s="464"/>
      <c r="Z301" s="465"/>
      <c r="AA301" s="465"/>
      <c r="AB301" s="465"/>
      <c r="AC301" s="322" t="str">
        <f>IFERROR(VLOOKUP(Z301,【参考】数式用!$A$4:$B$54,2,FALSE),"")</f>
        <v/>
      </c>
      <c r="AD301" s="213"/>
      <c r="AE301" s="212" t="str">
        <f>IF(B301="","",IF(AO301="総合事業","数式を削除して手入力",IFERROR(INDEX(【参考】数式用!$AT$3:$AV$452,MATCH(Q301&amp;V301,【参考】数式用!$AS$3:$AS$452,0),MATCH(VLOOKUP(Z301,【参考】数式用!$AW$2:$AX$53,2,FALSE),【参考】数式用!$AT$2:$AV$2,0)),10)))</f>
        <v/>
      </c>
      <c r="AN301" s="395" t="str">
        <f>IF($L$18="", "", VLOOKUP(Z301,【参考】数式用!$A$4:$M$54,13,FALSE))</f>
        <v/>
      </c>
      <c r="AO301" s="46" t="e">
        <f>VLOOKUP(Z301,【参考】数式用!$A$2:$N$54,14,FALSE)</f>
        <v>#N/A</v>
      </c>
    </row>
    <row r="302" spans="1:41" ht="50" customHeight="1">
      <c r="A302" s="96">
        <f t="shared" si="6"/>
        <v>245</v>
      </c>
      <c r="B302" s="454"/>
      <c r="C302" s="455"/>
      <c r="D302" s="455"/>
      <c r="E302" s="455"/>
      <c r="F302" s="455"/>
      <c r="G302" s="455"/>
      <c r="H302" s="455"/>
      <c r="I302" s="455"/>
      <c r="J302" s="455"/>
      <c r="K302" s="455"/>
      <c r="L302" s="456"/>
      <c r="M302" s="457"/>
      <c r="N302" s="457"/>
      <c r="O302" s="457"/>
      <c r="P302" s="458"/>
      <c r="Q302" s="459"/>
      <c r="R302" s="460"/>
      <c r="S302" s="460"/>
      <c r="T302" s="460"/>
      <c r="U302" s="461"/>
      <c r="V302" s="262"/>
      <c r="W302" s="462"/>
      <c r="X302" s="463"/>
      <c r="Y302" s="464"/>
      <c r="Z302" s="465"/>
      <c r="AA302" s="465"/>
      <c r="AB302" s="465"/>
      <c r="AC302" s="322" t="str">
        <f>IFERROR(VLOOKUP(Z302,【参考】数式用!$A$4:$B$54,2,FALSE),"")</f>
        <v/>
      </c>
      <c r="AD302" s="213"/>
      <c r="AE302" s="212" t="str">
        <f>IF(B302="","",IF(AO302="総合事業","数式を削除して手入力",IFERROR(INDEX(【参考】数式用!$AT$3:$AV$452,MATCH(Q302&amp;V302,【参考】数式用!$AS$3:$AS$452,0),MATCH(VLOOKUP(Z302,【参考】数式用!$AW$2:$AX$53,2,FALSE),【参考】数式用!$AT$2:$AV$2,0)),10)))</f>
        <v/>
      </c>
      <c r="AN302" s="395" t="str">
        <f>IF($L$18="", "", VLOOKUP(Z302,【参考】数式用!$A$4:$M$54,13,FALSE))</f>
        <v/>
      </c>
      <c r="AO302" s="46" t="e">
        <f>VLOOKUP(Z302,【参考】数式用!$A$2:$N$54,14,FALSE)</f>
        <v>#N/A</v>
      </c>
    </row>
    <row r="303" spans="1:41" ht="50" customHeight="1">
      <c r="A303" s="96">
        <f t="shared" si="6"/>
        <v>246</v>
      </c>
      <c r="B303" s="454"/>
      <c r="C303" s="455"/>
      <c r="D303" s="455"/>
      <c r="E303" s="455"/>
      <c r="F303" s="455"/>
      <c r="G303" s="455"/>
      <c r="H303" s="455"/>
      <c r="I303" s="455"/>
      <c r="J303" s="455"/>
      <c r="K303" s="455"/>
      <c r="L303" s="456"/>
      <c r="M303" s="457"/>
      <c r="N303" s="457"/>
      <c r="O303" s="457"/>
      <c r="P303" s="458"/>
      <c r="Q303" s="459"/>
      <c r="R303" s="460"/>
      <c r="S303" s="460"/>
      <c r="T303" s="460"/>
      <c r="U303" s="461"/>
      <c r="V303" s="262"/>
      <c r="W303" s="462"/>
      <c r="X303" s="463"/>
      <c r="Y303" s="464"/>
      <c r="Z303" s="465"/>
      <c r="AA303" s="465"/>
      <c r="AB303" s="465"/>
      <c r="AC303" s="322" t="str">
        <f>IFERROR(VLOOKUP(Z303,【参考】数式用!$A$4:$B$54,2,FALSE),"")</f>
        <v/>
      </c>
      <c r="AD303" s="213"/>
      <c r="AE303" s="212" t="str">
        <f>IF(B303="","",IF(AO303="総合事業","数式を削除して手入力",IFERROR(INDEX(【参考】数式用!$AT$3:$AV$452,MATCH(Q303&amp;V303,【参考】数式用!$AS$3:$AS$452,0),MATCH(VLOOKUP(Z303,【参考】数式用!$AW$2:$AX$53,2,FALSE),【参考】数式用!$AT$2:$AV$2,0)),10)))</f>
        <v/>
      </c>
      <c r="AN303" s="395" t="str">
        <f>IF($L$18="", "", VLOOKUP(Z303,【参考】数式用!$A$4:$M$54,13,FALSE))</f>
        <v/>
      </c>
      <c r="AO303" s="46" t="e">
        <f>VLOOKUP(Z303,【参考】数式用!$A$2:$N$54,14,FALSE)</f>
        <v>#N/A</v>
      </c>
    </row>
    <row r="304" spans="1:41" ht="50" customHeight="1">
      <c r="A304" s="96">
        <f t="shared" si="6"/>
        <v>247</v>
      </c>
      <c r="B304" s="454"/>
      <c r="C304" s="455"/>
      <c r="D304" s="455"/>
      <c r="E304" s="455"/>
      <c r="F304" s="455"/>
      <c r="G304" s="455"/>
      <c r="H304" s="455"/>
      <c r="I304" s="455"/>
      <c r="J304" s="455"/>
      <c r="K304" s="455"/>
      <c r="L304" s="456"/>
      <c r="M304" s="457"/>
      <c r="N304" s="457"/>
      <c r="O304" s="457"/>
      <c r="P304" s="458"/>
      <c r="Q304" s="459"/>
      <c r="R304" s="460"/>
      <c r="S304" s="460"/>
      <c r="T304" s="460"/>
      <c r="U304" s="461"/>
      <c r="V304" s="262"/>
      <c r="W304" s="462"/>
      <c r="X304" s="463"/>
      <c r="Y304" s="464"/>
      <c r="Z304" s="465"/>
      <c r="AA304" s="465"/>
      <c r="AB304" s="465"/>
      <c r="AC304" s="322" t="str">
        <f>IFERROR(VLOOKUP(Z304,【参考】数式用!$A$4:$B$54,2,FALSE),"")</f>
        <v/>
      </c>
      <c r="AD304" s="213"/>
      <c r="AE304" s="212" t="str">
        <f>IF(B304="","",IF(AO304="総合事業","数式を削除して手入力",IFERROR(INDEX(【参考】数式用!$AT$3:$AV$452,MATCH(Q304&amp;V304,【参考】数式用!$AS$3:$AS$452,0),MATCH(VLOOKUP(Z304,【参考】数式用!$AW$2:$AX$53,2,FALSE),【参考】数式用!$AT$2:$AV$2,0)),10)))</f>
        <v/>
      </c>
      <c r="AN304" s="395" t="str">
        <f>IF($L$18="", "", VLOOKUP(Z304,【参考】数式用!$A$4:$M$54,13,FALSE))</f>
        <v/>
      </c>
      <c r="AO304" s="46" t="e">
        <f>VLOOKUP(Z304,【参考】数式用!$A$2:$N$54,14,FALSE)</f>
        <v>#N/A</v>
      </c>
    </row>
    <row r="305" spans="1:41" ht="50" customHeight="1">
      <c r="A305" s="96">
        <f t="shared" si="6"/>
        <v>248</v>
      </c>
      <c r="B305" s="454"/>
      <c r="C305" s="455"/>
      <c r="D305" s="455"/>
      <c r="E305" s="455"/>
      <c r="F305" s="455"/>
      <c r="G305" s="455"/>
      <c r="H305" s="455"/>
      <c r="I305" s="455"/>
      <c r="J305" s="455"/>
      <c r="K305" s="455"/>
      <c r="L305" s="456"/>
      <c r="M305" s="457"/>
      <c r="N305" s="457"/>
      <c r="O305" s="457"/>
      <c r="P305" s="458"/>
      <c r="Q305" s="459"/>
      <c r="R305" s="460"/>
      <c r="S305" s="460"/>
      <c r="T305" s="460"/>
      <c r="U305" s="461"/>
      <c r="V305" s="262"/>
      <c r="W305" s="462"/>
      <c r="X305" s="463"/>
      <c r="Y305" s="464"/>
      <c r="Z305" s="465"/>
      <c r="AA305" s="465"/>
      <c r="AB305" s="465"/>
      <c r="AC305" s="322" t="str">
        <f>IFERROR(VLOOKUP(Z305,【参考】数式用!$A$4:$B$54,2,FALSE),"")</f>
        <v/>
      </c>
      <c r="AD305" s="213"/>
      <c r="AE305" s="212" t="str">
        <f>IF(B305="","",IF(AO305="総合事業","数式を削除して手入力",IFERROR(INDEX(【参考】数式用!$AT$3:$AV$452,MATCH(Q305&amp;V305,【参考】数式用!$AS$3:$AS$452,0),MATCH(VLOOKUP(Z305,【参考】数式用!$AW$2:$AX$53,2,FALSE),【参考】数式用!$AT$2:$AV$2,0)),10)))</f>
        <v/>
      </c>
      <c r="AN305" s="395" t="str">
        <f>IF($L$18="", "", VLOOKUP(Z305,【参考】数式用!$A$4:$M$54,13,FALSE))</f>
        <v/>
      </c>
      <c r="AO305" s="46" t="e">
        <f>VLOOKUP(Z305,【参考】数式用!$A$2:$N$54,14,FALSE)</f>
        <v>#N/A</v>
      </c>
    </row>
    <row r="306" spans="1:41" ht="50" customHeight="1">
      <c r="A306" s="96">
        <f t="shared" si="6"/>
        <v>249</v>
      </c>
      <c r="B306" s="454"/>
      <c r="C306" s="455"/>
      <c r="D306" s="455"/>
      <c r="E306" s="455"/>
      <c r="F306" s="455"/>
      <c r="G306" s="455"/>
      <c r="H306" s="455"/>
      <c r="I306" s="455"/>
      <c r="J306" s="455"/>
      <c r="K306" s="455"/>
      <c r="L306" s="456"/>
      <c r="M306" s="457"/>
      <c r="N306" s="457"/>
      <c r="O306" s="457"/>
      <c r="P306" s="458"/>
      <c r="Q306" s="459"/>
      <c r="R306" s="460"/>
      <c r="S306" s="460"/>
      <c r="T306" s="460"/>
      <c r="U306" s="461"/>
      <c r="V306" s="262"/>
      <c r="W306" s="462"/>
      <c r="X306" s="463"/>
      <c r="Y306" s="464"/>
      <c r="Z306" s="465"/>
      <c r="AA306" s="465"/>
      <c r="AB306" s="465"/>
      <c r="AC306" s="322" t="str">
        <f>IFERROR(VLOOKUP(Z306,【参考】数式用!$A$4:$B$54,2,FALSE),"")</f>
        <v/>
      </c>
      <c r="AD306" s="213"/>
      <c r="AE306" s="212" t="str">
        <f>IF(B306="","",IF(AO306="総合事業","数式を削除して手入力",IFERROR(INDEX(【参考】数式用!$AT$3:$AV$452,MATCH(Q306&amp;V306,【参考】数式用!$AS$3:$AS$452,0),MATCH(VLOOKUP(Z306,【参考】数式用!$AW$2:$AX$53,2,FALSE),【参考】数式用!$AT$2:$AV$2,0)),10)))</f>
        <v/>
      </c>
      <c r="AN306" s="395" t="str">
        <f>IF($L$18="", "", VLOOKUP(Z306,【参考】数式用!$A$4:$M$54,13,FALSE))</f>
        <v/>
      </c>
      <c r="AO306" s="46" t="e">
        <f>VLOOKUP(Z306,【参考】数式用!$A$2:$N$54,14,FALSE)</f>
        <v>#N/A</v>
      </c>
    </row>
    <row r="307" spans="1:41" ht="50" customHeight="1">
      <c r="A307" s="96">
        <f t="shared" si="6"/>
        <v>250</v>
      </c>
      <c r="B307" s="454"/>
      <c r="C307" s="455"/>
      <c r="D307" s="455"/>
      <c r="E307" s="455"/>
      <c r="F307" s="455"/>
      <c r="G307" s="455"/>
      <c r="H307" s="455"/>
      <c r="I307" s="455"/>
      <c r="J307" s="455"/>
      <c r="K307" s="455"/>
      <c r="L307" s="456"/>
      <c r="M307" s="457"/>
      <c r="N307" s="457"/>
      <c r="O307" s="457"/>
      <c r="P307" s="458"/>
      <c r="Q307" s="459"/>
      <c r="R307" s="460"/>
      <c r="S307" s="460"/>
      <c r="T307" s="460"/>
      <c r="U307" s="461"/>
      <c r="V307" s="262"/>
      <c r="W307" s="462"/>
      <c r="X307" s="463"/>
      <c r="Y307" s="464"/>
      <c r="Z307" s="465"/>
      <c r="AA307" s="465"/>
      <c r="AB307" s="465"/>
      <c r="AC307" s="322" t="str">
        <f>IFERROR(VLOOKUP(Z307,【参考】数式用!$A$4:$B$54,2,FALSE),"")</f>
        <v/>
      </c>
      <c r="AD307" s="213"/>
      <c r="AE307" s="212" t="str">
        <f>IF(B307="","",IF(AO307="総合事業","数式を削除して手入力",IFERROR(INDEX(【参考】数式用!$AT$3:$AV$452,MATCH(Q307&amp;V307,【参考】数式用!$AS$3:$AS$452,0),MATCH(VLOOKUP(Z307,【参考】数式用!$AW$2:$AX$53,2,FALSE),【参考】数式用!$AT$2:$AV$2,0)),10)))</f>
        <v/>
      </c>
      <c r="AN307" s="395" t="str">
        <f>IF($L$18="", "", VLOOKUP(Z307,【参考】数式用!$A$4:$M$54,13,FALSE))</f>
        <v/>
      </c>
      <c r="AO307" s="46" t="e">
        <f>VLOOKUP(Z307,【参考】数式用!$A$2:$N$54,14,FALSE)</f>
        <v>#N/A</v>
      </c>
    </row>
    <row r="308" spans="1:41" ht="50" customHeight="1">
      <c r="A308" s="96">
        <f t="shared" si="6"/>
        <v>251</v>
      </c>
      <c r="B308" s="454"/>
      <c r="C308" s="455"/>
      <c r="D308" s="455"/>
      <c r="E308" s="455"/>
      <c r="F308" s="455"/>
      <c r="G308" s="455"/>
      <c r="H308" s="455"/>
      <c r="I308" s="455"/>
      <c r="J308" s="455"/>
      <c r="K308" s="455"/>
      <c r="L308" s="456"/>
      <c r="M308" s="457"/>
      <c r="N308" s="457"/>
      <c r="O308" s="457"/>
      <c r="P308" s="458"/>
      <c r="Q308" s="459"/>
      <c r="R308" s="460"/>
      <c r="S308" s="460"/>
      <c r="T308" s="460"/>
      <c r="U308" s="461"/>
      <c r="V308" s="262"/>
      <c r="W308" s="462"/>
      <c r="X308" s="463"/>
      <c r="Y308" s="464"/>
      <c r="Z308" s="465"/>
      <c r="AA308" s="465"/>
      <c r="AB308" s="465"/>
      <c r="AC308" s="322" t="str">
        <f>IFERROR(VLOOKUP(Z308,【参考】数式用!$A$4:$B$54,2,FALSE),"")</f>
        <v/>
      </c>
      <c r="AD308" s="213"/>
      <c r="AE308" s="212" t="str">
        <f>IF(B308="","",IF(AO308="総合事業","数式を削除して手入力",IFERROR(INDEX(【参考】数式用!$AT$3:$AV$452,MATCH(Q308&amp;V308,【参考】数式用!$AS$3:$AS$452,0),MATCH(VLOOKUP(Z308,【参考】数式用!$AW$2:$AX$53,2,FALSE),【参考】数式用!$AT$2:$AV$2,0)),10)))</f>
        <v/>
      </c>
      <c r="AN308" s="395" t="str">
        <f>IF($L$18="", "", VLOOKUP(Z308,【参考】数式用!$A$4:$M$54,13,FALSE))</f>
        <v/>
      </c>
      <c r="AO308" s="46" t="e">
        <f>VLOOKUP(Z308,【参考】数式用!$A$2:$N$54,14,FALSE)</f>
        <v>#N/A</v>
      </c>
    </row>
    <row r="309" spans="1:41" ht="50" customHeight="1">
      <c r="A309" s="96">
        <f t="shared" si="6"/>
        <v>252</v>
      </c>
      <c r="B309" s="454"/>
      <c r="C309" s="455"/>
      <c r="D309" s="455"/>
      <c r="E309" s="455"/>
      <c r="F309" s="455"/>
      <c r="G309" s="455"/>
      <c r="H309" s="455"/>
      <c r="I309" s="455"/>
      <c r="J309" s="455"/>
      <c r="K309" s="455"/>
      <c r="L309" s="456"/>
      <c r="M309" s="457"/>
      <c r="N309" s="457"/>
      <c r="O309" s="457"/>
      <c r="P309" s="458"/>
      <c r="Q309" s="459"/>
      <c r="R309" s="460"/>
      <c r="S309" s="460"/>
      <c r="T309" s="460"/>
      <c r="U309" s="461"/>
      <c r="V309" s="262"/>
      <c r="W309" s="462"/>
      <c r="X309" s="463"/>
      <c r="Y309" s="464"/>
      <c r="Z309" s="465"/>
      <c r="AA309" s="465"/>
      <c r="AB309" s="465"/>
      <c r="AC309" s="322" t="str">
        <f>IFERROR(VLOOKUP(Z309,【参考】数式用!$A$4:$B$54,2,FALSE),"")</f>
        <v/>
      </c>
      <c r="AD309" s="213"/>
      <c r="AE309" s="212" t="str">
        <f>IF(B309="","",IF(AO309="総合事業","数式を削除して手入力",IFERROR(INDEX(【参考】数式用!$AT$3:$AV$452,MATCH(Q309&amp;V309,【参考】数式用!$AS$3:$AS$452,0),MATCH(VLOOKUP(Z309,【参考】数式用!$AW$2:$AX$53,2,FALSE),【参考】数式用!$AT$2:$AV$2,0)),10)))</f>
        <v/>
      </c>
      <c r="AN309" s="395" t="str">
        <f>IF($L$18="", "", VLOOKUP(Z309,【参考】数式用!$A$4:$M$54,13,FALSE))</f>
        <v/>
      </c>
      <c r="AO309" s="46" t="e">
        <f>VLOOKUP(Z309,【参考】数式用!$A$2:$N$54,14,FALSE)</f>
        <v>#N/A</v>
      </c>
    </row>
    <row r="310" spans="1:41" ht="50" customHeight="1">
      <c r="A310" s="96">
        <f t="shared" si="6"/>
        <v>253</v>
      </c>
      <c r="B310" s="454"/>
      <c r="C310" s="455"/>
      <c r="D310" s="455"/>
      <c r="E310" s="455"/>
      <c r="F310" s="455"/>
      <c r="G310" s="455"/>
      <c r="H310" s="455"/>
      <c r="I310" s="455"/>
      <c r="J310" s="455"/>
      <c r="K310" s="455"/>
      <c r="L310" s="456"/>
      <c r="M310" s="457"/>
      <c r="N310" s="457"/>
      <c r="O310" s="457"/>
      <c r="P310" s="458"/>
      <c r="Q310" s="459"/>
      <c r="R310" s="460"/>
      <c r="S310" s="460"/>
      <c r="T310" s="460"/>
      <c r="U310" s="461"/>
      <c r="V310" s="262"/>
      <c r="W310" s="462"/>
      <c r="X310" s="463"/>
      <c r="Y310" s="464"/>
      <c r="Z310" s="465"/>
      <c r="AA310" s="465"/>
      <c r="AB310" s="465"/>
      <c r="AC310" s="322" t="str">
        <f>IFERROR(VLOOKUP(Z310,【参考】数式用!$A$4:$B$54,2,FALSE),"")</f>
        <v/>
      </c>
      <c r="AD310" s="213"/>
      <c r="AE310" s="212" t="str">
        <f>IF(B310="","",IF(AO310="総合事業","数式を削除して手入力",IFERROR(INDEX(【参考】数式用!$AT$3:$AV$452,MATCH(Q310&amp;V310,【参考】数式用!$AS$3:$AS$452,0),MATCH(VLOOKUP(Z310,【参考】数式用!$AW$2:$AX$53,2,FALSE),【参考】数式用!$AT$2:$AV$2,0)),10)))</f>
        <v/>
      </c>
      <c r="AN310" s="395" t="str">
        <f>IF($L$18="", "", VLOOKUP(Z310,【参考】数式用!$A$4:$M$54,13,FALSE))</f>
        <v/>
      </c>
      <c r="AO310" s="46" t="e">
        <f>VLOOKUP(Z310,【参考】数式用!$A$2:$N$54,14,FALSE)</f>
        <v>#N/A</v>
      </c>
    </row>
    <row r="311" spans="1:41" ht="50" customHeight="1">
      <c r="A311" s="96">
        <f t="shared" si="6"/>
        <v>254</v>
      </c>
      <c r="B311" s="454"/>
      <c r="C311" s="455"/>
      <c r="D311" s="455"/>
      <c r="E311" s="455"/>
      <c r="F311" s="455"/>
      <c r="G311" s="455"/>
      <c r="H311" s="455"/>
      <c r="I311" s="455"/>
      <c r="J311" s="455"/>
      <c r="K311" s="455"/>
      <c r="L311" s="456"/>
      <c r="M311" s="457"/>
      <c r="N311" s="457"/>
      <c r="O311" s="457"/>
      <c r="P311" s="458"/>
      <c r="Q311" s="459"/>
      <c r="R311" s="460"/>
      <c r="S311" s="460"/>
      <c r="T311" s="460"/>
      <c r="U311" s="461"/>
      <c r="V311" s="262"/>
      <c r="W311" s="462"/>
      <c r="X311" s="463"/>
      <c r="Y311" s="464"/>
      <c r="Z311" s="465"/>
      <c r="AA311" s="465"/>
      <c r="AB311" s="465"/>
      <c r="AC311" s="322" t="str">
        <f>IFERROR(VLOOKUP(Z311,【参考】数式用!$A$4:$B$54,2,FALSE),"")</f>
        <v/>
      </c>
      <c r="AD311" s="213"/>
      <c r="AE311" s="212" t="str">
        <f>IF(B311="","",IF(AO311="総合事業","数式を削除して手入力",IFERROR(INDEX(【参考】数式用!$AT$3:$AV$452,MATCH(Q311&amp;V311,【参考】数式用!$AS$3:$AS$452,0),MATCH(VLOOKUP(Z311,【参考】数式用!$AW$2:$AX$53,2,FALSE),【参考】数式用!$AT$2:$AV$2,0)),10)))</f>
        <v/>
      </c>
      <c r="AN311" s="395" t="str">
        <f>IF($L$18="", "", VLOOKUP(Z311,【参考】数式用!$A$4:$M$54,13,FALSE))</f>
        <v/>
      </c>
      <c r="AO311" s="46" t="e">
        <f>VLOOKUP(Z311,【参考】数式用!$A$2:$N$54,14,FALSE)</f>
        <v>#N/A</v>
      </c>
    </row>
    <row r="312" spans="1:41" ht="50" customHeight="1">
      <c r="A312" s="96">
        <f t="shared" si="6"/>
        <v>255</v>
      </c>
      <c r="B312" s="454"/>
      <c r="C312" s="455"/>
      <c r="D312" s="455"/>
      <c r="E312" s="455"/>
      <c r="F312" s="455"/>
      <c r="G312" s="455"/>
      <c r="H312" s="455"/>
      <c r="I312" s="455"/>
      <c r="J312" s="455"/>
      <c r="K312" s="455"/>
      <c r="L312" s="456"/>
      <c r="M312" s="457"/>
      <c r="N312" s="457"/>
      <c r="O312" s="457"/>
      <c r="P312" s="458"/>
      <c r="Q312" s="459"/>
      <c r="R312" s="460"/>
      <c r="S312" s="460"/>
      <c r="T312" s="460"/>
      <c r="U312" s="461"/>
      <c r="V312" s="262"/>
      <c r="W312" s="462"/>
      <c r="X312" s="463"/>
      <c r="Y312" s="464"/>
      <c r="Z312" s="465"/>
      <c r="AA312" s="465"/>
      <c r="AB312" s="465"/>
      <c r="AC312" s="322" t="str">
        <f>IFERROR(VLOOKUP(Z312,【参考】数式用!$A$4:$B$54,2,FALSE),"")</f>
        <v/>
      </c>
      <c r="AD312" s="213"/>
      <c r="AE312" s="212" t="str">
        <f>IF(B312="","",IF(AO312="総合事業","数式を削除して手入力",IFERROR(INDEX(【参考】数式用!$AT$3:$AV$452,MATCH(Q312&amp;V312,【参考】数式用!$AS$3:$AS$452,0),MATCH(VLOOKUP(Z312,【参考】数式用!$AW$2:$AX$53,2,FALSE),【参考】数式用!$AT$2:$AV$2,0)),10)))</f>
        <v/>
      </c>
      <c r="AN312" s="395" t="str">
        <f>IF($L$18="", "", VLOOKUP(Z312,【参考】数式用!$A$4:$M$54,13,FALSE))</f>
        <v/>
      </c>
      <c r="AO312" s="46" t="e">
        <f>VLOOKUP(Z312,【参考】数式用!$A$2:$N$54,14,FALSE)</f>
        <v>#N/A</v>
      </c>
    </row>
    <row r="313" spans="1:41" ht="50" customHeight="1">
      <c r="A313" s="96">
        <f t="shared" si="6"/>
        <v>256</v>
      </c>
      <c r="B313" s="454"/>
      <c r="C313" s="455"/>
      <c r="D313" s="455"/>
      <c r="E313" s="455"/>
      <c r="F313" s="455"/>
      <c r="G313" s="455"/>
      <c r="H313" s="455"/>
      <c r="I313" s="455"/>
      <c r="J313" s="455"/>
      <c r="K313" s="455"/>
      <c r="L313" s="456"/>
      <c r="M313" s="457"/>
      <c r="N313" s="457"/>
      <c r="O313" s="457"/>
      <c r="P313" s="458"/>
      <c r="Q313" s="459"/>
      <c r="R313" s="460"/>
      <c r="S313" s="460"/>
      <c r="T313" s="460"/>
      <c r="U313" s="461"/>
      <c r="V313" s="262"/>
      <c r="W313" s="462"/>
      <c r="X313" s="463"/>
      <c r="Y313" s="464"/>
      <c r="Z313" s="465"/>
      <c r="AA313" s="465"/>
      <c r="AB313" s="465"/>
      <c r="AC313" s="322" t="str">
        <f>IFERROR(VLOOKUP(Z313,【参考】数式用!$A$4:$B$54,2,FALSE),"")</f>
        <v/>
      </c>
      <c r="AD313" s="213"/>
      <c r="AE313" s="212" t="str">
        <f>IF(B313="","",IF(AO313="総合事業","数式を削除して手入力",IFERROR(INDEX(【参考】数式用!$AT$3:$AV$452,MATCH(Q313&amp;V313,【参考】数式用!$AS$3:$AS$452,0),MATCH(VLOOKUP(Z313,【参考】数式用!$AW$2:$AX$53,2,FALSE),【参考】数式用!$AT$2:$AV$2,0)),10)))</f>
        <v/>
      </c>
      <c r="AN313" s="395" t="str">
        <f>IF($L$18="", "", VLOOKUP(Z313,【参考】数式用!$A$4:$M$54,13,FALSE))</f>
        <v/>
      </c>
      <c r="AO313" s="46" t="e">
        <f>VLOOKUP(Z313,【参考】数式用!$A$2:$N$54,14,FALSE)</f>
        <v>#N/A</v>
      </c>
    </row>
    <row r="314" spans="1:41" ht="50" customHeight="1">
      <c r="A314" s="96">
        <f t="shared" si="6"/>
        <v>257</v>
      </c>
      <c r="B314" s="454"/>
      <c r="C314" s="455"/>
      <c r="D314" s="455"/>
      <c r="E314" s="455"/>
      <c r="F314" s="455"/>
      <c r="G314" s="455"/>
      <c r="H314" s="455"/>
      <c r="I314" s="455"/>
      <c r="J314" s="455"/>
      <c r="K314" s="455"/>
      <c r="L314" s="456"/>
      <c r="M314" s="457"/>
      <c r="N314" s="457"/>
      <c r="O314" s="457"/>
      <c r="P314" s="458"/>
      <c r="Q314" s="459"/>
      <c r="R314" s="460"/>
      <c r="S314" s="460"/>
      <c r="T314" s="460"/>
      <c r="U314" s="461"/>
      <c r="V314" s="262"/>
      <c r="W314" s="462"/>
      <c r="X314" s="463"/>
      <c r="Y314" s="464"/>
      <c r="Z314" s="465"/>
      <c r="AA314" s="465"/>
      <c r="AB314" s="465"/>
      <c r="AC314" s="322" t="str">
        <f>IFERROR(VLOOKUP(Z314,【参考】数式用!$A$4:$B$54,2,FALSE),"")</f>
        <v/>
      </c>
      <c r="AD314" s="213"/>
      <c r="AE314" s="212" t="str">
        <f>IF(B314="","",IF(AO314="総合事業","数式を削除して手入力",IFERROR(INDEX(【参考】数式用!$AT$3:$AV$452,MATCH(Q314&amp;V314,【参考】数式用!$AS$3:$AS$452,0),MATCH(VLOOKUP(Z314,【参考】数式用!$AW$2:$AX$53,2,FALSE),【参考】数式用!$AT$2:$AV$2,0)),10)))</f>
        <v/>
      </c>
      <c r="AN314" s="395" t="str">
        <f>IF($L$18="", "", VLOOKUP(Z314,【参考】数式用!$A$4:$M$54,13,FALSE))</f>
        <v/>
      </c>
      <c r="AO314" s="46" t="e">
        <f>VLOOKUP(Z314,【参考】数式用!$A$2:$N$54,14,FALSE)</f>
        <v>#N/A</v>
      </c>
    </row>
    <row r="315" spans="1:41" ht="50" customHeight="1">
      <c r="A315" s="96">
        <f t="shared" si="6"/>
        <v>258</v>
      </c>
      <c r="B315" s="454"/>
      <c r="C315" s="455"/>
      <c r="D315" s="455"/>
      <c r="E315" s="455"/>
      <c r="F315" s="455"/>
      <c r="G315" s="455"/>
      <c r="H315" s="455"/>
      <c r="I315" s="455"/>
      <c r="J315" s="455"/>
      <c r="K315" s="455"/>
      <c r="L315" s="456"/>
      <c r="M315" s="457"/>
      <c r="N315" s="457"/>
      <c r="O315" s="457"/>
      <c r="P315" s="458"/>
      <c r="Q315" s="459"/>
      <c r="R315" s="460"/>
      <c r="S315" s="460"/>
      <c r="T315" s="460"/>
      <c r="U315" s="461"/>
      <c r="V315" s="262"/>
      <c r="W315" s="462"/>
      <c r="X315" s="463"/>
      <c r="Y315" s="464"/>
      <c r="Z315" s="465"/>
      <c r="AA315" s="465"/>
      <c r="AB315" s="465"/>
      <c r="AC315" s="322" t="str">
        <f>IFERROR(VLOOKUP(Z315,【参考】数式用!$A$4:$B$54,2,FALSE),"")</f>
        <v/>
      </c>
      <c r="AD315" s="213"/>
      <c r="AE315" s="212" t="str">
        <f>IF(B315="","",IF(AO315="総合事業","数式を削除して手入力",IFERROR(INDEX(【参考】数式用!$AT$3:$AV$452,MATCH(Q315&amp;V315,【参考】数式用!$AS$3:$AS$452,0),MATCH(VLOOKUP(Z315,【参考】数式用!$AW$2:$AX$53,2,FALSE),【参考】数式用!$AT$2:$AV$2,0)),10)))</f>
        <v/>
      </c>
      <c r="AN315" s="395" t="str">
        <f>IF($L$18="", "", VLOOKUP(Z315,【参考】数式用!$A$4:$M$54,13,FALSE))</f>
        <v/>
      </c>
      <c r="AO315" s="46" t="e">
        <f>VLOOKUP(Z315,【参考】数式用!$A$2:$N$54,14,FALSE)</f>
        <v>#N/A</v>
      </c>
    </row>
    <row r="316" spans="1:41" ht="50" customHeight="1">
      <c r="A316" s="96">
        <f t="shared" si="6"/>
        <v>259</v>
      </c>
      <c r="B316" s="454"/>
      <c r="C316" s="455"/>
      <c r="D316" s="455"/>
      <c r="E316" s="455"/>
      <c r="F316" s="455"/>
      <c r="G316" s="455"/>
      <c r="H316" s="455"/>
      <c r="I316" s="455"/>
      <c r="J316" s="455"/>
      <c r="K316" s="455"/>
      <c r="L316" s="456"/>
      <c r="M316" s="457"/>
      <c r="N316" s="457"/>
      <c r="O316" s="457"/>
      <c r="P316" s="458"/>
      <c r="Q316" s="459"/>
      <c r="R316" s="460"/>
      <c r="S316" s="460"/>
      <c r="T316" s="460"/>
      <c r="U316" s="461"/>
      <c r="V316" s="262"/>
      <c r="W316" s="462"/>
      <c r="X316" s="463"/>
      <c r="Y316" s="464"/>
      <c r="Z316" s="465"/>
      <c r="AA316" s="465"/>
      <c r="AB316" s="465"/>
      <c r="AC316" s="322" t="str">
        <f>IFERROR(VLOOKUP(Z316,【参考】数式用!$A$4:$B$54,2,FALSE),"")</f>
        <v/>
      </c>
      <c r="AD316" s="213"/>
      <c r="AE316" s="212" t="str">
        <f>IF(B316="","",IF(AO316="総合事業","数式を削除して手入力",IFERROR(INDEX(【参考】数式用!$AT$3:$AV$452,MATCH(Q316&amp;V316,【参考】数式用!$AS$3:$AS$452,0),MATCH(VLOOKUP(Z316,【参考】数式用!$AW$2:$AX$53,2,FALSE),【参考】数式用!$AT$2:$AV$2,0)),10)))</f>
        <v/>
      </c>
      <c r="AN316" s="395" t="str">
        <f>IF($L$18="", "", VLOOKUP(Z316,【参考】数式用!$A$4:$M$54,13,FALSE))</f>
        <v/>
      </c>
      <c r="AO316" s="46" t="e">
        <f>VLOOKUP(Z316,【参考】数式用!$A$2:$N$54,14,FALSE)</f>
        <v>#N/A</v>
      </c>
    </row>
    <row r="317" spans="1:41" ht="50" customHeight="1">
      <c r="A317" s="96">
        <f t="shared" si="6"/>
        <v>260</v>
      </c>
      <c r="B317" s="454"/>
      <c r="C317" s="455"/>
      <c r="D317" s="455"/>
      <c r="E317" s="455"/>
      <c r="F317" s="455"/>
      <c r="G317" s="455"/>
      <c r="H317" s="455"/>
      <c r="I317" s="455"/>
      <c r="J317" s="455"/>
      <c r="K317" s="455"/>
      <c r="L317" s="456"/>
      <c r="M317" s="457"/>
      <c r="N317" s="457"/>
      <c r="O317" s="457"/>
      <c r="P317" s="458"/>
      <c r="Q317" s="459"/>
      <c r="R317" s="460"/>
      <c r="S317" s="460"/>
      <c r="T317" s="460"/>
      <c r="U317" s="461"/>
      <c r="V317" s="262"/>
      <c r="W317" s="462"/>
      <c r="X317" s="463"/>
      <c r="Y317" s="464"/>
      <c r="Z317" s="465"/>
      <c r="AA317" s="465"/>
      <c r="AB317" s="465"/>
      <c r="AC317" s="322" t="str">
        <f>IFERROR(VLOOKUP(Z317,【参考】数式用!$A$4:$B$54,2,FALSE),"")</f>
        <v/>
      </c>
      <c r="AD317" s="213"/>
      <c r="AE317" s="212" t="str">
        <f>IF(B317="","",IF(AO317="総合事業","数式を削除して手入力",IFERROR(INDEX(【参考】数式用!$AT$3:$AV$452,MATCH(Q317&amp;V317,【参考】数式用!$AS$3:$AS$452,0),MATCH(VLOOKUP(Z317,【参考】数式用!$AW$2:$AX$53,2,FALSE),【参考】数式用!$AT$2:$AV$2,0)),10)))</f>
        <v/>
      </c>
      <c r="AN317" s="395" t="str">
        <f>IF($L$18="", "", VLOOKUP(Z317,【参考】数式用!$A$4:$M$54,13,FALSE))</f>
        <v/>
      </c>
      <c r="AO317" s="46" t="e">
        <f>VLOOKUP(Z317,【参考】数式用!$A$2:$N$54,14,FALSE)</f>
        <v>#N/A</v>
      </c>
    </row>
    <row r="318" spans="1:41" ht="50" customHeight="1">
      <c r="A318" s="96">
        <f t="shared" si="6"/>
        <v>261</v>
      </c>
      <c r="B318" s="454"/>
      <c r="C318" s="455"/>
      <c r="D318" s="455"/>
      <c r="E318" s="455"/>
      <c r="F318" s="455"/>
      <c r="G318" s="455"/>
      <c r="H318" s="455"/>
      <c r="I318" s="455"/>
      <c r="J318" s="455"/>
      <c r="K318" s="455"/>
      <c r="L318" s="456"/>
      <c r="M318" s="457"/>
      <c r="N318" s="457"/>
      <c r="O318" s="457"/>
      <c r="P318" s="458"/>
      <c r="Q318" s="459"/>
      <c r="R318" s="460"/>
      <c r="S318" s="460"/>
      <c r="T318" s="460"/>
      <c r="U318" s="461"/>
      <c r="V318" s="262"/>
      <c r="W318" s="462"/>
      <c r="X318" s="463"/>
      <c r="Y318" s="464"/>
      <c r="Z318" s="465"/>
      <c r="AA318" s="465"/>
      <c r="AB318" s="465"/>
      <c r="AC318" s="322" t="str">
        <f>IFERROR(VLOOKUP(Z318,【参考】数式用!$A$4:$B$54,2,FALSE),"")</f>
        <v/>
      </c>
      <c r="AD318" s="213"/>
      <c r="AE318" s="212" t="str">
        <f>IF(B318="","",IF(AO318="総合事業","数式を削除して手入力",IFERROR(INDEX(【参考】数式用!$AT$3:$AV$452,MATCH(Q318&amp;V318,【参考】数式用!$AS$3:$AS$452,0),MATCH(VLOOKUP(Z318,【参考】数式用!$AW$2:$AX$53,2,FALSE),【参考】数式用!$AT$2:$AV$2,0)),10)))</f>
        <v/>
      </c>
      <c r="AN318" s="395" t="str">
        <f>IF($L$18="", "", VLOOKUP(Z318,【参考】数式用!$A$4:$M$54,13,FALSE))</f>
        <v/>
      </c>
      <c r="AO318" s="46" t="e">
        <f>VLOOKUP(Z318,【参考】数式用!$A$2:$N$54,14,FALSE)</f>
        <v>#N/A</v>
      </c>
    </row>
    <row r="319" spans="1:41" ht="50" customHeight="1">
      <c r="A319" s="96">
        <f t="shared" si="6"/>
        <v>262</v>
      </c>
      <c r="B319" s="454"/>
      <c r="C319" s="455"/>
      <c r="D319" s="455"/>
      <c r="E319" s="455"/>
      <c r="F319" s="455"/>
      <c r="G319" s="455"/>
      <c r="H319" s="455"/>
      <c r="I319" s="455"/>
      <c r="J319" s="455"/>
      <c r="K319" s="455"/>
      <c r="L319" s="456"/>
      <c r="M319" s="457"/>
      <c r="N319" s="457"/>
      <c r="O319" s="457"/>
      <c r="P319" s="458"/>
      <c r="Q319" s="459"/>
      <c r="R319" s="460"/>
      <c r="S319" s="460"/>
      <c r="T319" s="460"/>
      <c r="U319" s="461"/>
      <c r="V319" s="262"/>
      <c r="W319" s="462"/>
      <c r="X319" s="463"/>
      <c r="Y319" s="464"/>
      <c r="Z319" s="465"/>
      <c r="AA319" s="465"/>
      <c r="AB319" s="465"/>
      <c r="AC319" s="322" t="str">
        <f>IFERROR(VLOOKUP(Z319,【参考】数式用!$A$4:$B$54,2,FALSE),"")</f>
        <v/>
      </c>
      <c r="AD319" s="213"/>
      <c r="AE319" s="212" t="str">
        <f>IF(B319="","",IF(AO319="総合事業","数式を削除して手入力",IFERROR(INDEX(【参考】数式用!$AT$3:$AV$452,MATCH(Q319&amp;V319,【参考】数式用!$AS$3:$AS$452,0),MATCH(VLOOKUP(Z319,【参考】数式用!$AW$2:$AX$53,2,FALSE),【参考】数式用!$AT$2:$AV$2,0)),10)))</f>
        <v/>
      </c>
      <c r="AN319" s="395" t="str">
        <f>IF($L$18="", "", VLOOKUP(Z319,【参考】数式用!$A$4:$M$54,13,FALSE))</f>
        <v/>
      </c>
      <c r="AO319" s="46" t="e">
        <f>VLOOKUP(Z319,【参考】数式用!$A$2:$N$54,14,FALSE)</f>
        <v>#N/A</v>
      </c>
    </row>
    <row r="320" spans="1:41" ht="50" customHeight="1">
      <c r="A320" s="96">
        <f t="shared" si="6"/>
        <v>263</v>
      </c>
      <c r="B320" s="454"/>
      <c r="C320" s="455"/>
      <c r="D320" s="455"/>
      <c r="E320" s="455"/>
      <c r="F320" s="455"/>
      <c r="G320" s="455"/>
      <c r="H320" s="455"/>
      <c r="I320" s="455"/>
      <c r="J320" s="455"/>
      <c r="K320" s="455"/>
      <c r="L320" s="456"/>
      <c r="M320" s="457"/>
      <c r="N320" s="457"/>
      <c r="O320" s="457"/>
      <c r="P320" s="458"/>
      <c r="Q320" s="459"/>
      <c r="R320" s="460"/>
      <c r="S320" s="460"/>
      <c r="T320" s="460"/>
      <c r="U320" s="461"/>
      <c r="V320" s="262"/>
      <c r="W320" s="462"/>
      <c r="X320" s="463"/>
      <c r="Y320" s="464"/>
      <c r="Z320" s="465"/>
      <c r="AA320" s="465"/>
      <c r="AB320" s="465"/>
      <c r="AC320" s="322" t="str">
        <f>IFERROR(VLOOKUP(Z320,【参考】数式用!$A$4:$B$54,2,FALSE),"")</f>
        <v/>
      </c>
      <c r="AD320" s="213"/>
      <c r="AE320" s="212" t="str">
        <f>IF(B320="","",IF(AO320="総合事業","数式を削除して手入力",IFERROR(INDEX(【参考】数式用!$AT$3:$AV$452,MATCH(Q320&amp;V320,【参考】数式用!$AS$3:$AS$452,0),MATCH(VLOOKUP(Z320,【参考】数式用!$AW$2:$AX$53,2,FALSE),【参考】数式用!$AT$2:$AV$2,0)),10)))</f>
        <v/>
      </c>
      <c r="AN320" s="395" t="str">
        <f>IF($L$18="", "", VLOOKUP(Z320,【参考】数式用!$A$4:$M$54,13,FALSE))</f>
        <v/>
      </c>
      <c r="AO320" s="46" t="e">
        <f>VLOOKUP(Z320,【参考】数式用!$A$2:$N$54,14,FALSE)</f>
        <v>#N/A</v>
      </c>
    </row>
    <row r="321" spans="1:41" ht="50" customHeight="1">
      <c r="A321" s="96">
        <f t="shared" si="6"/>
        <v>264</v>
      </c>
      <c r="B321" s="454"/>
      <c r="C321" s="455"/>
      <c r="D321" s="455"/>
      <c r="E321" s="455"/>
      <c r="F321" s="455"/>
      <c r="G321" s="455"/>
      <c r="H321" s="455"/>
      <c r="I321" s="455"/>
      <c r="J321" s="455"/>
      <c r="K321" s="455"/>
      <c r="L321" s="456"/>
      <c r="M321" s="457"/>
      <c r="N321" s="457"/>
      <c r="O321" s="457"/>
      <c r="P321" s="458"/>
      <c r="Q321" s="459"/>
      <c r="R321" s="460"/>
      <c r="S321" s="460"/>
      <c r="T321" s="460"/>
      <c r="U321" s="461"/>
      <c r="V321" s="262"/>
      <c r="W321" s="462"/>
      <c r="X321" s="463"/>
      <c r="Y321" s="464"/>
      <c r="Z321" s="465"/>
      <c r="AA321" s="465"/>
      <c r="AB321" s="465"/>
      <c r="AC321" s="322" t="str">
        <f>IFERROR(VLOOKUP(Z321,【参考】数式用!$A$4:$B$54,2,FALSE),"")</f>
        <v/>
      </c>
      <c r="AD321" s="213"/>
      <c r="AE321" s="212" t="str">
        <f>IF(B321="","",IF(AO321="総合事業","数式を削除して手入力",IFERROR(INDEX(【参考】数式用!$AT$3:$AV$452,MATCH(Q321&amp;V321,【参考】数式用!$AS$3:$AS$452,0),MATCH(VLOOKUP(Z321,【参考】数式用!$AW$2:$AX$53,2,FALSE),【参考】数式用!$AT$2:$AV$2,0)),10)))</f>
        <v/>
      </c>
      <c r="AN321" s="395" t="str">
        <f>IF($L$18="", "", VLOOKUP(Z321,【参考】数式用!$A$4:$M$54,13,FALSE))</f>
        <v/>
      </c>
      <c r="AO321" s="46" t="e">
        <f>VLOOKUP(Z321,【参考】数式用!$A$2:$N$54,14,FALSE)</f>
        <v>#N/A</v>
      </c>
    </row>
    <row r="322" spans="1:41" ht="50" customHeight="1">
      <c r="A322" s="96">
        <f t="shared" si="6"/>
        <v>265</v>
      </c>
      <c r="B322" s="454"/>
      <c r="C322" s="455"/>
      <c r="D322" s="455"/>
      <c r="E322" s="455"/>
      <c r="F322" s="455"/>
      <c r="G322" s="455"/>
      <c r="H322" s="455"/>
      <c r="I322" s="455"/>
      <c r="J322" s="455"/>
      <c r="K322" s="455"/>
      <c r="L322" s="456"/>
      <c r="M322" s="457"/>
      <c r="N322" s="457"/>
      <c r="O322" s="457"/>
      <c r="P322" s="458"/>
      <c r="Q322" s="459"/>
      <c r="R322" s="460"/>
      <c r="S322" s="460"/>
      <c r="T322" s="460"/>
      <c r="U322" s="461"/>
      <c r="V322" s="262"/>
      <c r="W322" s="462"/>
      <c r="X322" s="463"/>
      <c r="Y322" s="464"/>
      <c r="Z322" s="465"/>
      <c r="AA322" s="465"/>
      <c r="AB322" s="465"/>
      <c r="AC322" s="322" t="str">
        <f>IFERROR(VLOOKUP(Z322,【参考】数式用!$A$4:$B$54,2,FALSE),"")</f>
        <v/>
      </c>
      <c r="AD322" s="213"/>
      <c r="AE322" s="212" t="str">
        <f>IF(B322="","",IF(AO322="総合事業","数式を削除して手入力",IFERROR(INDEX(【参考】数式用!$AT$3:$AV$452,MATCH(Q322&amp;V322,【参考】数式用!$AS$3:$AS$452,0),MATCH(VLOOKUP(Z322,【参考】数式用!$AW$2:$AX$53,2,FALSE),【参考】数式用!$AT$2:$AV$2,0)),10)))</f>
        <v/>
      </c>
      <c r="AN322" s="395" t="str">
        <f>IF($L$18="", "", VLOOKUP(Z322,【参考】数式用!$A$4:$M$54,13,FALSE))</f>
        <v/>
      </c>
      <c r="AO322" s="46" t="e">
        <f>VLOOKUP(Z322,【参考】数式用!$A$2:$N$54,14,FALSE)</f>
        <v>#N/A</v>
      </c>
    </row>
    <row r="323" spans="1:41" ht="50" customHeight="1">
      <c r="A323" s="96">
        <f t="shared" si="6"/>
        <v>266</v>
      </c>
      <c r="B323" s="454"/>
      <c r="C323" s="455"/>
      <c r="D323" s="455"/>
      <c r="E323" s="455"/>
      <c r="F323" s="455"/>
      <c r="G323" s="455"/>
      <c r="H323" s="455"/>
      <c r="I323" s="455"/>
      <c r="J323" s="455"/>
      <c r="K323" s="455"/>
      <c r="L323" s="456"/>
      <c r="M323" s="457"/>
      <c r="N323" s="457"/>
      <c r="O323" s="457"/>
      <c r="P323" s="458"/>
      <c r="Q323" s="459"/>
      <c r="R323" s="460"/>
      <c r="S323" s="460"/>
      <c r="T323" s="460"/>
      <c r="U323" s="461"/>
      <c r="V323" s="262"/>
      <c r="W323" s="462"/>
      <c r="X323" s="463"/>
      <c r="Y323" s="464"/>
      <c r="Z323" s="465"/>
      <c r="AA323" s="465"/>
      <c r="AB323" s="465"/>
      <c r="AC323" s="322" t="str">
        <f>IFERROR(VLOOKUP(Z323,【参考】数式用!$A$4:$B$54,2,FALSE),"")</f>
        <v/>
      </c>
      <c r="AD323" s="213"/>
      <c r="AE323" s="212" t="str">
        <f>IF(B323="","",IF(AO323="総合事業","数式を削除して手入力",IFERROR(INDEX(【参考】数式用!$AT$3:$AV$452,MATCH(Q323&amp;V323,【参考】数式用!$AS$3:$AS$452,0),MATCH(VLOOKUP(Z323,【参考】数式用!$AW$2:$AX$53,2,FALSE),【参考】数式用!$AT$2:$AV$2,0)),10)))</f>
        <v/>
      </c>
      <c r="AN323" s="395" t="str">
        <f>IF($L$18="", "", VLOOKUP(Z323,【参考】数式用!$A$4:$M$54,13,FALSE))</f>
        <v/>
      </c>
      <c r="AO323" s="46" t="e">
        <f>VLOOKUP(Z323,【参考】数式用!$A$2:$N$54,14,FALSE)</f>
        <v>#N/A</v>
      </c>
    </row>
    <row r="324" spans="1:41" ht="50" customHeight="1">
      <c r="A324" s="96">
        <f t="shared" si="6"/>
        <v>267</v>
      </c>
      <c r="B324" s="454"/>
      <c r="C324" s="455"/>
      <c r="D324" s="455"/>
      <c r="E324" s="455"/>
      <c r="F324" s="455"/>
      <c r="G324" s="455"/>
      <c r="H324" s="455"/>
      <c r="I324" s="455"/>
      <c r="J324" s="455"/>
      <c r="K324" s="455"/>
      <c r="L324" s="456"/>
      <c r="M324" s="457"/>
      <c r="N324" s="457"/>
      <c r="O324" s="457"/>
      <c r="P324" s="458"/>
      <c r="Q324" s="459"/>
      <c r="R324" s="460"/>
      <c r="S324" s="460"/>
      <c r="T324" s="460"/>
      <c r="U324" s="461"/>
      <c r="V324" s="262"/>
      <c r="W324" s="462"/>
      <c r="X324" s="463"/>
      <c r="Y324" s="464"/>
      <c r="Z324" s="465"/>
      <c r="AA324" s="465"/>
      <c r="AB324" s="465"/>
      <c r="AC324" s="322" t="str">
        <f>IFERROR(VLOOKUP(Z324,【参考】数式用!$A$4:$B$54,2,FALSE),"")</f>
        <v/>
      </c>
      <c r="AD324" s="213"/>
      <c r="AE324" s="212" t="str">
        <f>IF(B324="","",IF(AO324="総合事業","数式を削除して手入力",IFERROR(INDEX(【参考】数式用!$AT$3:$AV$452,MATCH(Q324&amp;V324,【参考】数式用!$AS$3:$AS$452,0),MATCH(VLOOKUP(Z324,【参考】数式用!$AW$2:$AX$53,2,FALSE),【参考】数式用!$AT$2:$AV$2,0)),10)))</f>
        <v/>
      </c>
      <c r="AN324" s="395" t="str">
        <f>IF($L$18="", "", VLOOKUP(Z324,【参考】数式用!$A$4:$M$54,13,FALSE))</f>
        <v/>
      </c>
      <c r="AO324" s="46" t="e">
        <f>VLOOKUP(Z324,【参考】数式用!$A$2:$N$54,14,FALSE)</f>
        <v>#N/A</v>
      </c>
    </row>
    <row r="325" spans="1:41" ht="50" customHeight="1">
      <c r="A325" s="96">
        <f t="shared" si="6"/>
        <v>268</v>
      </c>
      <c r="B325" s="454"/>
      <c r="C325" s="455"/>
      <c r="D325" s="455"/>
      <c r="E325" s="455"/>
      <c r="F325" s="455"/>
      <c r="G325" s="455"/>
      <c r="H325" s="455"/>
      <c r="I325" s="455"/>
      <c r="J325" s="455"/>
      <c r="K325" s="455"/>
      <c r="L325" s="456"/>
      <c r="M325" s="457"/>
      <c r="N325" s="457"/>
      <c r="O325" s="457"/>
      <c r="P325" s="458"/>
      <c r="Q325" s="459"/>
      <c r="R325" s="460"/>
      <c r="S325" s="460"/>
      <c r="T325" s="460"/>
      <c r="U325" s="461"/>
      <c r="V325" s="262"/>
      <c r="W325" s="462"/>
      <c r="X325" s="463"/>
      <c r="Y325" s="464"/>
      <c r="Z325" s="465"/>
      <c r="AA325" s="465"/>
      <c r="AB325" s="465"/>
      <c r="AC325" s="322" t="str">
        <f>IFERROR(VLOOKUP(Z325,【参考】数式用!$A$4:$B$54,2,FALSE),"")</f>
        <v/>
      </c>
      <c r="AD325" s="213"/>
      <c r="AE325" s="212" t="str">
        <f>IF(B325="","",IF(AO325="総合事業","数式を削除して手入力",IFERROR(INDEX(【参考】数式用!$AT$3:$AV$452,MATCH(Q325&amp;V325,【参考】数式用!$AS$3:$AS$452,0),MATCH(VLOOKUP(Z325,【参考】数式用!$AW$2:$AX$53,2,FALSE),【参考】数式用!$AT$2:$AV$2,0)),10)))</f>
        <v/>
      </c>
      <c r="AN325" s="395" t="str">
        <f>IF($L$18="", "", VLOOKUP(Z325,【参考】数式用!$A$4:$M$54,13,FALSE))</f>
        <v/>
      </c>
      <c r="AO325" s="46" t="e">
        <f>VLOOKUP(Z325,【参考】数式用!$A$2:$N$54,14,FALSE)</f>
        <v>#N/A</v>
      </c>
    </row>
    <row r="326" spans="1:41" ht="50" customHeight="1">
      <c r="A326" s="96">
        <f t="shared" si="6"/>
        <v>269</v>
      </c>
      <c r="B326" s="454"/>
      <c r="C326" s="455"/>
      <c r="D326" s="455"/>
      <c r="E326" s="455"/>
      <c r="F326" s="455"/>
      <c r="G326" s="455"/>
      <c r="H326" s="455"/>
      <c r="I326" s="455"/>
      <c r="J326" s="455"/>
      <c r="K326" s="455"/>
      <c r="L326" s="456"/>
      <c r="M326" s="457"/>
      <c r="N326" s="457"/>
      <c r="O326" s="457"/>
      <c r="P326" s="458"/>
      <c r="Q326" s="459"/>
      <c r="R326" s="460"/>
      <c r="S326" s="460"/>
      <c r="T326" s="460"/>
      <c r="U326" s="461"/>
      <c r="V326" s="262"/>
      <c r="W326" s="462"/>
      <c r="X326" s="463"/>
      <c r="Y326" s="464"/>
      <c r="Z326" s="465"/>
      <c r="AA326" s="465"/>
      <c r="AB326" s="465"/>
      <c r="AC326" s="322" t="str">
        <f>IFERROR(VLOOKUP(Z326,【参考】数式用!$A$4:$B$54,2,FALSE),"")</f>
        <v/>
      </c>
      <c r="AD326" s="213"/>
      <c r="AE326" s="212" t="str">
        <f>IF(B326="","",IF(AO326="総合事業","数式を削除して手入力",IFERROR(INDEX(【参考】数式用!$AT$3:$AV$452,MATCH(Q326&amp;V326,【参考】数式用!$AS$3:$AS$452,0),MATCH(VLOOKUP(Z326,【参考】数式用!$AW$2:$AX$53,2,FALSE),【参考】数式用!$AT$2:$AV$2,0)),10)))</f>
        <v/>
      </c>
      <c r="AN326" s="395" t="str">
        <f>IF($L$18="", "", VLOOKUP(Z326,【参考】数式用!$A$4:$M$54,13,FALSE))</f>
        <v/>
      </c>
      <c r="AO326" s="46" t="e">
        <f>VLOOKUP(Z326,【参考】数式用!$A$2:$N$54,14,FALSE)</f>
        <v>#N/A</v>
      </c>
    </row>
    <row r="327" spans="1:41" ht="50" customHeight="1">
      <c r="A327" s="96">
        <f t="shared" si="6"/>
        <v>270</v>
      </c>
      <c r="B327" s="454"/>
      <c r="C327" s="455"/>
      <c r="D327" s="455"/>
      <c r="E327" s="455"/>
      <c r="F327" s="455"/>
      <c r="G327" s="455"/>
      <c r="H327" s="455"/>
      <c r="I327" s="455"/>
      <c r="J327" s="455"/>
      <c r="K327" s="455"/>
      <c r="L327" s="456"/>
      <c r="M327" s="457"/>
      <c r="N327" s="457"/>
      <c r="O327" s="457"/>
      <c r="P327" s="458"/>
      <c r="Q327" s="459"/>
      <c r="R327" s="460"/>
      <c r="S327" s="460"/>
      <c r="T327" s="460"/>
      <c r="U327" s="461"/>
      <c r="V327" s="262"/>
      <c r="W327" s="462"/>
      <c r="X327" s="463"/>
      <c r="Y327" s="464"/>
      <c r="Z327" s="465"/>
      <c r="AA327" s="465"/>
      <c r="AB327" s="465"/>
      <c r="AC327" s="322" t="str">
        <f>IFERROR(VLOOKUP(Z327,【参考】数式用!$A$4:$B$54,2,FALSE),"")</f>
        <v/>
      </c>
      <c r="AD327" s="213"/>
      <c r="AE327" s="212" t="str">
        <f>IF(B327="","",IF(AO327="総合事業","数式を削除して手入力",IFERROR(INDEX(【参考】数式用!$AT$3:$AV$452,MATCH(Q327&amp;V327,【参考】数式用!$AS$3:$AS$452,0),MATCH(VLOOKUP(Z327,【参考】数式用!$AW$2:$AX$53,2,FALSE),【参考】数式用!$AT$2:$AV$2,0)),10)))</f>
        <v/>
      </c>
      <c r="AN327" s="395" t="str">
        <f>IF($L$18="", "", VLOOKUP(Z327,【参考】数式用!$A$4:$M$54,13,FALSE))</f>
        <v/>
      </c>
      <c r="AO327" s="46" t="e">
        <f>VLOOKUP(Z327,【参考】数式用!$A$2:$N$54,14,FALSE)</f>
        <v>#N/A</v>
      </c>
    </row>
    <row r="328" spans="1:41" ht="50" customHeight="1">
      <c r="A328" s="96">
        <f t="shared" si="6"/>
        <v>271</v>
      </c>
      <c r="B328" s="454"/>
      <c r="C328" s="455"/>
      <c r="D328" s="455"/>
      <c r="E328" s="455"/>
      <c r="F328" s="455"/>
      <c r="G328" s="455"/>
      <c r="H328" s="455"/>
      <c r="I328" s="455"/>
      <c r="J328" s="455"/>
      <c r="K328" s="455"/>
      <c r="L328" s="456"/>
      <c r="M328" s="457"/>
      <c r="N328" s="457"/>
      <c r="O328" s="457"/>
      <c r="P328" s="458"/>
      <c r="Q328" s="459"/>
      <c r="R328" s="460"/>
      <c r="S328" s="460"/>
      <c r="T328" s="460"/>
      <c r="U328" s="461"/>
      <c r="V328" s="262"/>
      <c r="W328" s="462"/>
      <c r="X328" s="463"/>
      <c r="Y328" s="464"/>
      <c r="Z328" s="465"/>
      <c r="AA328" s="465"/>
      <c r="AB328" s="465"/>
      <c r="AC328" s="322" t="str">
        <f>IFERROR(VLOOKUP(Z328,【参考】数式用!$A$4:$B$54,2,FALSE),"")</f>
        <v/>
      </c>
      <c r="AD328" s="213"/>
      <c r="AE328" s="212" t="str">
        <f>IF(B328="","",IF(AO328="総合事業","数式を削除して手入力",IFERROR(INDEX(【参考】数式用!$AT$3:$AV$452,MATCH(Q328&amp;V328,【参考】数式用!$AS$3:$AS$452,0),MATCH(VLOOKUP(Z328,【参考】数式用!$AW$2:$AX$53,2,FALSE),【参考】数式用!$AT$2:$AV$2,0)),10)))</f>
        <v/>
      </c>
      <c r="AN328" s="395" t="str">
        <f>IF($L$18="", "", VLOOKUP(Z328,【参考】数式用!$A$4:$M$54,13,FALSE))</f>
        <v/>
      </c>
      <c r="AO328" s="46" t="e">
        <f>VLOOKUP(Z328,【参考】数式用!$A$2:$N$54,14,FALSE)</f>
        <v>#N/A</v>
      </c>
    </row>
    <row r="329" spans="1:41" ht="50" customHeight="1">
      <c r="A329" s="96">
        <f t="shared" si="6"/>
        <v>272</v>
      </c>
      <c r="B329" s="454"/>
      <c r="C329" s="455"/>
      <c r="D329" s="455"/>
      <c r="E329" s="455"/>
      <c r="F329" s="455"/>
      <c r="G329" s="455"/>
      <c r="H329" s="455"/>
      <c r="I329" s="455"/>
      <c r="J329" s="455"/>
      <c r="K329" s="455"/>
      <c r="L329" s="456"/>
      <c r="M329" s="457"/>
      <c r="N329" s="457"/>
      <c r="O329" s="457"/>
      <c r="P329" s="458"/>
      <c r="Q329" s="459"/>
      <c r="R329" s="460"/>
      <c r="S329" s="460"/>
      <c r="T329" s="460"/>
      <c r="U329" s="461"/>
      <c r="V329" s="262"/>
      <c r="W329" s="462"/>
      <c r="X329" s="463"/>
      <c r="Y329" s="464"/>
      <c r="Z329" s="465"/>
      <c r="AA329" s="465"/>
      <c r="AB329" s="465"/>
      <c r="AC329" s="322" t="str">
        <f>IFERROR(VLOOKUP(Z329,【参考】数式用!$A$4:$B$54,2,FALSE),"")</f>
        <v/>
      </c>
      <c r="AD329" s="213"/>
      <c r="AE329" s="212" t="str">
        <f>IF(B329="","",IF(AO329="総合事業","数式を削除して手入力",IFERROR(INDEX(【参考】数式用!$AT$3:$AV$452,MATCH(Q329&amp;V329,【参考】数式用!$AS$3:$AS$452,0),MATCH(VLOOKUP(Z329,【参考】数式用!$AW$2:$AX$53,2,FALSE),【参考】数式用!$AT$2:$AV$2,0)),10)))</f>
        <v/>
      </c>
      <c r="AN329" s="395" t="str">
        <f>IF($L$18="", "", VLOOKUP(Z329,【参考】数式用!$A$4:$M$54,13,FALSE))</f>
        <v/>
      </c>
      <c r="AO329" s="46" t="e">
        <f>VLOOKUP(Z329,【参考】数式用!$A$2:$N$54,14,FALSE)</f>
        <v>#N/A</v>
      </c>
    </row>
    <row r="330" spans="1:41" ht="50" customHeight="1">
      <c r="A330" s="96">
        <f t="shared" si="6"/>
        <v>273</v>
      </c>
      <c r="B330" s="454"/>
      <c r="C330" s="455"/>
      <c r="D330" s="455"/>
      <c r="E330" s="455"/>
      <c r="F330" s="455"/>
      <c r="G330" s="455"/>
      <c r="H330" s="455"/>
      <c r="I330" s="455"/>
      <c r="J330" s="455"/>
      <c r="K330" s="455"/>
      <c r="L330" s="456"/>
      <c r="M330" s="457"/>
      <c r="N330" s="457"/>
      <c r="O330" s="457"/>
      <c r="P330" s="458"/>
      <c r="Q330" s="459"/>
      <c r="R330" s="460"/>
      <c r="S330" s="460"/>
      <c r="T330" s="460"/>
      <c r="U330" s="461"/>
      <c r="V330" s="262"/>
      <c r="W330" s="462"/>
      <c r="X330" s="463"/>
      <c r="Y330" s="464"/>
      <c r="Z330" s="465"/>
      <c r="AA330" s="465"/>
      <c r="AB330" s="465"/>
      <c r="AC330" s="322" t="str">
        <f>IFERROR(VLOOKUP(Z330,【参考】数式用!$A$4:$B$54,2,FALSE),"")</f>
        <v/>
      </c>
      <c r="AD330" s="213"/>
      <c r="AE330" s="212" t="str">
        <f>IF(B330="","",IF(AO330="総合事業","数式を削除して手入力",IFERROR(INDEX(【参考】数式用!$AT$3:$AV$452,MATCH(Q330&amp;V330,【参考】数式用!$AS$3:$AS$452,0),MATCH(VLOOKUP(Z330,【参考】数式用!$AW$2:$AX$53,2,FALSE),【参考】数式用!$AT$2:$AV$2,0)),10)))</f>
        <v/>
      </c>
      <c r="AN330" s="395" t="str">
        <f>IF($L$18="", "", VLOOKUP(Z330,【参考】数式用!$A$4:$M$54,13,FALSE))</f>
        <v/>
      </c>
      <c r="AO330" s="46" t="e">
        <f>VLOOKUP(Z330,【参考】数式用!$A$2:$N$54,14,FALSE)</f>
        <v>#N/A</v>
      </c>
    </row>
    <row r="331" spans="1:41" ht="50" customHeight="1">
      <c r="A331" s="96">
        <f t="shared" si="6"/>
        <v>274</v>
      </c>
      <c r="B331" s="454"/>
      <c r="C331" s="455"/>
      <c r="D331" s="455"/>
      <c r="E331" s="455"/>
      <c r="F331" s="455"/>
      <c r="G331" s="455"/>
      <c r="H331" s="455"/>
      <c r="I331" s="455"/>
      <c r="J331" s="455"/>
      <c r="K331" s="455"/>
      <c r="L331" s="456"/>
      <c r="M331" s="457"/>
      <c r="N331" s="457"/>
      <c r="O331" s="457"/>
      <c r="P331" s="458"/>
      <c r="Q331" s="459"/>
      <c r="R331" s="460"/>
      <c r="S331" s="460"/>
      <c r="T331" s="460"/>
      <c r="U331" s="461"/>
      <c r="V331" s="262"/>
      <c r="W331" s="462"/>
      <c r="X331" s="463"/>
      <c r="Y331" s="464"/>
      <c r="Z331" s="465"/>
      <c r="AA331" s="465"/>
      <c r="AB331" s="465"/>
      <c r="AC331" s="322" t="str">
        <f>IFERROR(VLOOKUP(Z331,【参考】数式用!$A$4:$B$54,2,FALSE),"")</f>
        <v/>
      </c>
      <c r="AD331" s="213"/>
      <c r="AE331" s="212" t="str">
        <f>IF(B331="","",IF(AO331="総合事業","数式を削除して手入力",IFERROR(INDEX(【参考】数式用!$AT$3:$AV$452,MATCH(Q331&amp;V331,【参考】数式用!$AS$3:$AS$452,0),MATCH(VLOOKUP(Z331,【参考】数式用!$AW$2:$AX$53,2,FALSE),【参考】数式用!$AT$2:$AV$2,0)),10)))</f>
        <v/>
      </c>
      <c r="AN331" s="395" t="str">
        <f>IF($L$18="", "", VLOOKUP(Z331,【参考】数式用!$A$4:$M$54,13,FALSE))</f>
        <v/>
      </c>
      <c r="AO331" s="46" t="e">
        <f>VLOOKUP(Z331,【参考】数式用!$A$2:$N$54,14,FALSE)</f>
        <v>#N/A</v>
      </c>
    </row>
    <row r="332" spans="1:41" ht="50" customHeight="1">
      <c r="A332" s="96">
        <f t="shared" si="6"/>
        <v>275</v>
      </c>
      <c r="B332" s="454"/>
      <c r="C332" s="455"/>
      <c r="D332" s="455"/>
      <c r="E332" s="455"/>
      <c r="F332" s="455"/>
      <c r="G332" s="455"/>
      <c r="H332" s="455"/>
      <c r="I332" s="455"/>
      <c r="J332" s="455"/>
      <c r="K332" s="455"/>
      <c r="L332" s="456"/>
      <c r="M332" s="457"/>
      <c r="N332" s="457"/>
      <c r="O332" s="457"/>
      <c r="P332" s="458"/>
      <c r="Q332" s="459"/>
      <c r="R332" s="460"/>
      <c r="S332" s="460"/>
      <c r="T332" s="460"/>
      <c r="U332" s="461"/>
      <c r="V332" s="262"/>
      <c r="W332" s="462"/>
      <c r="X332" s="463"/>
      <c r="Y332" s="464"/>
      <c r="Z332" s="465"/>
      <c r="AA332" s="465"/>
      <c r="AB332" s="465"/>
      <c r="AC332" s="322" t="str">
        <f>IFERROR(VLOOKUP(Z332,【参考】数式用!$A$4:$B$54,2,FALSE),"")</f>
        <v/>
      </c>
      <c r="AD332" s="213"/>
      <c r="AE332" s="212" t="str">
        <f>IF(B332="","",IF(AO332="総合事業","数式を削除して手入力",IFERROR(INDEX(【参考】数式用!$AT$3:$AV$452,MATCH(Q332&amp;V332,【参考】数式用!$AS$3:$AS$452,0),MATCH(VLOOKUP(Z332,【参考】数式用!$AW$2:$AX$53,2,FALSE),【参考】数式用!$AT$2:$AV$2,0)),10)))</f>
        <v/>
      </c>
      <c r="AN332" s="395" t="str">
        <f>IF($L$18="", "", VLOOKUP(Z332,【参考】数式用!$A$4:$M$54,13,FALSE))</f>
        <v/>
      </c>
      <c r="AO332" s="46" t="e">
        <f>VLOOKUP(Z332,【参考】数式用!$A$2:$N$54,14,FALSE)</f>
        <v>#N/A</v>
      </c>
    </row>
    <row r="333" spans="1:41" ht="50" customHeight="1">
      <c r="A333" s="96">
        <f t="shared" si="6"/>
        <v>276</v>
      </c>
      <c r="B333" s="454"/>
      <c r="C333" s="455"/>
      <c r="D333" s="455"/>
      <c r="E333" s="455"/>
      <c r="F333" s="455"/>
      <c r="G333" s="455"/>
      <c r="H333" s="455"/>
      <c r="I333" s="455"/>
      <c r="J333" s="455"/>
      <c r="K333" s="455"/>
      <c r="L333" s="456"/>
      <c r="M333" s="457"/>
      <c r="N333" s="457"/>
      <c r="O333" s="457"/>
      <c r="P333" s="458"/>
      <c r="Q333" s="459"/>
      <c r="R333" s="460"/>
      <c r="S333" s="460"/>
      <c r="T333" s="460"/>
      <c r="U333" s="461"/>
      <c r="V333" s="262"/>
      <c r="W333" s="462"/>
      <c r="X333" s="463"/>
      <c r="Y333" s="464"/>
      <c r="Z333" s="465"/>
      <c r="AA333" s="465"/>
      <c r="AB333" s="465"/>
      <c r="AC333" s="322" t="str">
        <f>IFERROR(VLOOKUP(Z333,【参考】数式用!$A$4:$B$54,2,FALSE),"")</f>
        <v/>
      </c>
      <c r="AD333" s="213"/>
      <c r="AE333" s="212" t="str">
        <f>IF(B333="","",IF(AO333="総合事業","数式を削除して手入力",IFERROR(INDEX(【参考】数式用!$AT$3:$AV$452,MATCH(Q333&amp;V333,【参考】数式用!$AS$3:$AS$452,0),MATCH(VLOOKUP(Z333,【参考】数式用!$AW$2:$AX$53,2,FALSE),【参考】数式用!$AT$2:$AV$2,0)),10)))</f>
        <v/>
      </c>
      <c r="AN333" s="395" t="str">
        <f>IF($L$18="", "", VLOOKUP(Z333,【参考】数式用!$A$4:$M$54,13,FALSE))</f>
        <v/>
      </c>
      <c r="AO333" s="46" t="e">
        <f>VLOOKUP(Z333,【参考】数式用!$A$2:$N$54,14,FALSE)</f>
        <v>#N/A</v>
      </c>
    </row>
    <row r="334" spans="1:41" ht="50" customHeight="1">
      <c r="A334" s="96">
        <f t="shared" si="6"/>
        <v>277</v>
      </c>
      <c r="B334" s="454"/>
      <c r="C334" s="455"/>
      <c r="D334" s="455"/>
      <c r="E334" s="455"/>
      <c r="F334" s="455"/>
      <c r="G334" s="455"/>
      <c r="H334" s="455"/>
      <c r="I334" s="455"/>
      <c r="J334" s="455"/>
      <c r="K334" s="455"/>
      <c r="L334" s="456"/>
      <c r="M334" s="457"/>
      <c r="N334" s="457"/>
      <c r="O334" s="457"/>
      <c r="P334" s="458"/>
      <c r="Q334" s="459"/>
      <c r="R334" s="460"/>
      <c r="S334" s="460"/>
      <c r="T334" s="460"/>
      <c r="U334" s="461"/>
      <c r="V334" s="262"/>
      <c r="W334" s="462"/>
      <c r="X334" s="463"/>
      <c r="Y334" s="464"/>
      <c r="Z334" s="465"/>
      <c r="AA334" s="465"/>
      <c r="AB334" s="465"/>
      <c r="AC334" s="322" t="str">
        <f>IFERROR(VLOOKUP(Z334,【参考】数式用!$A$4:$B$54,2,FALSE),"")</f>
        <v/>
      </c>
      <c r="AD334" s="213"/>
      <c r="AE334" s="212" t="str">
        <f>IF(B334="","",IF(AO334="総合事業","数式を削除して手入力",IFERROR(INDEX(【参考】数式用!$AT$3:$AV$452,MATCH(Q334&amp;V334,【参考】数式用!$AS$3:$AS$452,0),MATCH(VLOOKUP(Z334,【参考】数式用!$AW$2:$AX$53,2,FALSE),【参考】数式用!$AT$2:$AV$2,0)),10)))</f>
        <v/>
      </c>
      <c r="AN334" s="395" t="str">
        <f>IF($L$18="", "", VLOOKUP(Z334,【参考】数式用!$A$4:$M$54,13,FALSE))</f>
        <v/>
      </c>
      <c r="AO334" s="46" t="e">
        <f>VLOOKUP(Z334,【参考】数式用!$A$2:$N$54,14,FALSE)</f>
        <v>#N/A</v>
      </c>
    </row>
    <row r="335" spans="1:41" ht="50" customHeight="1">
      <c r="A335" s="96">
        <f t="shared" si="6"/>
        <v>278</v>
      </c>
      <c r="B335" s="454"/>
      <c r="C335" s="455"/>
      <c r="D335" s="455"/>
      <c r="E335" s="455"/>
      <c r="F335" s="455"/>
      <c r="G335" s="455"/>
      <c r="H335" s="455"/>
      <c r="I335" s="455"/>
      <c r="J335" s="455"/>
      <c r="K335" s="455"/>
      <c r="L335" s="456"/>
      <c r="M335" s="457"/>
      <c r="N335" s="457"/>
      <c r="O335" s="457"/>
      <c r="P335" s="458"/>
      <c r="Q335" s="459"/>
      <c r="R335" s="460"/>
      <c r="S335" s="460"/>
      <c r="T335" s="460"/>
      <c r="U335" s="461"/>
      <c r="V335" s="262"/>
      <c r="W335" s="462"/>
      <c r="X335" s="463"/>
      <c r="Y335" s="464"/>
      <c r="Z335" s="465"/>
      <c r="AA335" s="465"/>
      <c r="AB335" s="465"/>
      <c r="AC335" s="322" t="str">
        <f>IFERROR(VLOOKUP(Z335,【参考】数式用!$A$4:$B$54,2,FALSE),"")</f>
        <v/>
      </c>
      <c r="AD335" s="213"/>
      <c r="AE335" s="212" t="str">
        <f>IF(B335="","",IF(AO335="総合事業","数式を削除して手入力",IFERROR(INDEX(【参考】数式用!$AT$3:$AV$452,MATCH(Q335&amp;V335,【参考】数式用!$AS$3:$AS$452,0),MATCH(VLOOKUP(Z335,【参考】数式用!$AW$2:$AX$53,2,FALSE),【参考】数式用!$AT$2:$AV$2,0)),10)))</f>
        <v/>
      </c>
      <c r="AN335" s="395" t="str">
        <f>IF($L$18="", "", VLOOKUP(Z335,【参考】数式用!$A$4:$M$54,13,FALSE))</f>
        <v/>
      </c>
      <c r="AO335" s="46" t="e">
        <f>VLOOKUP(Z335,【参考】数式用!$A$2:$N$54,14,FALSE)</f>
        <v>#N/A</v>
      </c>
    </row>
    <row r="336" spans="1:41" ht="50" customHeight="1">
      <c r="A336" s="96">
        <f t="shared" si="6"/>
        <v>279</v>
      </c>
      <c r="B336" s="454"/>
      <c r="C336" s="455"/>
      <c r="D336" s="455"/>
      <c r="E336" s="455"/>
      <c r="F336" s="455"/>
      <c r="G336" s="455"/>
      <c r="H336" s="455"/>
      <c r="I336" s="455"/>
      <c r="J336" s="455"/>
      <c r="K336" s="455"/>
      <c r="L336" s="456"/>
      <c r="M336" s="457"/>
      <c r="N336" s="457"/>
      <c r="O336" s="457"/>
      <c r="P336" s="458"/>
      <c r="Q336" s="459"/>
      <c r="R336" s="460"/>
      <c r="S336" s="460"/>
      <c r="T336" s="460"/>
      <c r="U336" s="461"/>
      <c r="V336" s="262"/>
      <c r="W336" s="462"/>
      <c r="X336" s="463"/>
      <c r="Y336" s="464"/>
      <c r="Z336" s="465"/>
      <c r="AA336" s="465"/>
      <c r="AB336" s="465"/>
      <c r="AC336" s="322" t="str">
        <f>IFERROR(VLOOKUP(Z336,【参考】数式用!$A$4:$B$54,2,FALSE),"")</f>
        <v/>
      </c>
      <c r="AD336" s="213"/>
      <c r="AE336" s="212" t="str">
        <f>IF(B336="","",IF(AO336="総合事業","数式を削除して手入力",IFERROR(INDEX(【参考】数式用!$AT$3:$AV$452,MATCH(Q336&amp;V336,【参考】数式用!$AS$3:$AS$452,0),MATCH(VLOOKUP(Z336,【参考】数式用!$AW$2:$AX$53,2,FALSE),【参考】数式用!$AT$2:$AV$2,0)),10)))</f>
        <v/>
      </c>
      <c r="AN336" s="395" t="str">
        <f>IF($L$18="", "", VLOOKUP(Z336,【参考】数式用!$A$4:$M$54,13,FALSE))</f>
        <v/>
      </c>
      <c r="AO336" s="46" t="e">
        <f>VLOOKUP(Z336,【参考】数式用!$A$2:$N$54,14,FALSE)</f>
        <v>#N/A</v>
      </c>
    </row>
    <row r="337" spans="1:41" ht="50" customHeight="1">
      <c r="A337" s="96">
        <f t="shared" si="6"/>
        <v>280</v>
      </c>
      <c r="B337" s="454"/>
      <c r="C337" s="455"/>
      <c r="D337" s="455"/>
      <c r="E337" s="455"/>
      <c r="F337" s="455"/>
      <c r="G337" s="455"/>
      <c r="H337" s="455"/>
      <c r="I337" s="455"/>
      <c r="J337" s="455"/>
      <c r="K337" s="455"/>
      <c r="L337" s="456"/>
      <c r="M337" s="457"/>
      <c r="N337" s="457"/>
      <c r="O337" s="457"/>
      <c r="P337" s="458"/>
      <c r="Q337" s="459"/>
      <c r="R337" s="460"/>
      <c r="S337" s="460"/>
      <c r="T337" s="460"/>
      <c r="U337" s="461"/>
      <c r="V337" s="262"/>
      <c r="W337" s="462"/>
      <c r="X337" s="463"/>
      <c r="Y337" s="464"/>
      <c r="Z337" s="465"/>
      <c r="AA337" s="465"/>
      <c r="AB337" s="465"/>
      <c r="AC337" s="322" t="str">
        <f>IFERROR(VLOOKUP(Z337,【参考】数式用!$A$4:$B$54,2,FALSE),"")</f>
        <v/>
      </c>
      <c r="AD337" s="213"/>
      <c r="AE337" s="212" t="str">
        <f>IF(B337="","",IF(AO337="総合事業","数式を削除して手入力",IFERROR(INDEX(【参考】数式用!$AT$3:$AV$452,MATCH(Q337&amp;V337,【参考】数式用!$AS$3:$AS$452,0),MATCH(VLOOKUP(Z337,【参考】数式用!$AW$2:$AX$53,2,FALSE),【参考】数式用!$AT$2:$AV$2,0)),10)))</f>
        <v/>
      </c>
      <c r="AN337" s="395" t="str">
        <f>IF($L$18="", "", VLOOKUP(Z337,【参考】数式用!$A$4:$M$54,13,FALSE))</f>
        <v/>
      </c>
      <c r="AO337" s="46" t="e">
        <f>VLOOKUP(Z337,【参考】数式用!$A$2:$N$54,14,FALSE)</f>
        <v>#N/A</v>
      </c>
    </row>
    <row r="338" spans="1:41" ht="50" customHeight="1">
      <c r="A338" s="96">
        <f t="shared" si="6"/>
        <v>281</v>
      </c>
      <c r="B338" s="454"/>
      <c r="C338" s="455"/>
      <c r="D338" s="455"/>
      <c r="E338" s="455"/>
      <c r="F338" s="455"/>
      <c r="G338" s="455"/>
      <c r="H338" s="455"/>
      <c r="I338" s="455"/>
      <c r="J338" s="455"/>
      <c r="K338" s="455"/>
      <c r="L338" s="456"/>
      <c r="M338" s="457"/>
      <c r="N338" s="457"/>
      <c r="O338" s="457"/>
      <c r="P338" s="458"/>
      <c r="Q338" s="459"/>
      <c r="R338" s="460"/>
      <c r="S338" s="460"/>
      <c r="T338" s="460"/>
      <c r="U338" s="461"/>
      <c r="V338" s="262"/>
      <c r="W338" s="462"/>
      <c r="X338" s="463"/>
      <c r="Y338" s="464"/>
      <c r="Z338" s="465"/>
      <c r="AA338" s="465"/>
      <c r="AB338" s="465"/>
      <c r="AC338" s="322" t="str">
        <f>IFERROR(VLOOKUP(Z338,【参考】数式用!$A$4:$B$54,2,FALSE),"")</f>
        <v/>
      </c>
      <c r="AD338" s="213"/>
      <c r="AE338" s="212" t="str">
        <f>IF(B338="","",IF(AO338="総合事業","数式を削除して手入力",IFERROR(INDEX(【参考】数式用!$AT$3:$AV$452,MATCH(Q338&amp;V338,【参考】数式用!$AS$3:$AS$452,0),MATCH(VLOOKUP(Z338,【参考】数式用!$AW$2:$AX$53,2,FALSE),【参考】数式用!$AT$2:$AV$2,0)),10)))</f>
        <v/>
      </c>
      <c r="AN338" s="395" t="str">
        <f>IF($L$18="", "", VLOOKUP(Z338,【参考】数式用!$A$4:$M$54,13,FALSE))</f>
        <v/>
      </c>
      <c r="AO338" s="46" t="e">
        <f>VLOOKUP(Z338,【参考】数式用!$A$2:$N$54,14,FALSE)</f>
        <v>#N/A</v>
      </c>
    </row>
    <row r="339" spans="1:41" ht="50" customHeight="1">
      <c r="A339" s="96">
        <f t="shared" si="6"/>
        <v>282</v>
      </c>
      <c r="B339" s="454"/>
      <c r="C339" s="455"/>
      <c r="D339" s="455"/>
      <c r="E339" s="455"/>
      <c r="F339" s="455"/>
      <c r="G339" s="455"/>
      <c r="H339" s="455"/>
      <c r="I339" s="455"/>
      <c r="J339" s="455"/>
      <c r="K339" s="455"/>
      <c r="L339" s="456"/>
      <c r="M339" s="457"/>
      <c r="N339" s="457"/>
      <c r="O339" s="457"/>
      <c r="P339" s="458"/>
      <c r="Q339" s="459"/>
      <c r="R339" s="460"/>
      <c r="S339" s="460"/>
      <c r="T339" s="460"/>
      <c r="U339" s="461"/>
      <c r="V339" s="262"/>
      <c r="W339" s="462"/>
      <c r="X339" s="463"/>
      <c r="Y339" s="464"/>
      <c r="Z339" s="465"/>
      <c r="AA339" s="465"/>
      <c r="AB339" s="465"/>
      <c r="AC339" s="322" t="str">
        <f>IFERROR(VLOOKUP(Z339,【参考】数式用!$A$4:$B$54,2,FALSE),"")</f>
        <v/>
      </c>
      <c r="AD339" s="213"/>
      <c r="AE339" s="212" t="str">
        <f>IF(B339="","",IF(AO339="総合事業","数式を削除して手入力",IFERROR(INDEX(【参考】数式用!$AT$3:$AV$452,MATCH(Q339&amp;V339,【参考】数式用!$AS$3:$AS$452,0),MATCH(VLOOKUP(Z339,【参考】数式用!$AW$2:$AX$53,2,FALSE),【参考】数式用!$AT$2:$AV$2,0)),10)))</f>
        <v/>
      </c>
      <c r="AN339" s="395" t="str">
        <f>IF($L$18="", "", VLOOKUP(Z339,【参考】数式用!$A$4:$M$54,13,FALSE))</f>
        <v/>
      </c>
      <c r="AO339" s="46" t="e">
        <f>VLOOKUP(Z339,【参考】数式用!$A$2:$N$54,14,FALSE)</f>
        <v>#N/A</v>
      </c>
    </row>
    <row r="340" spans="1:41" ht="50" customHeight="1">
      <c r="A340" s="96">
        <f t="shared" si="6"/>
        <v>283</v>
      </c>
      <c r="B340" s="454"/>
      <c r="C340" s="455"/>
      <c r="D340" s="455"/>
      <c r="E340" s="455"/>
      <c r="F340" s="455"/>
      <c r="G340" s="455"/>
      <c r="H340" s="455"/>
      <c r="I340" s="455"/>
      <c r="J340" s="455"/>
      <c r="K340" s="455"/>
      <c r="L340" s="456"/>
      <c r="M340" s="457"/>
      <c r="N340" s="457"/>
      <c r="O340" s="457"/>
      <c r="P340" s="458"/>
      <c r="Q340" s="459"/>
      <c r="R340" s="460"/>
      <c r="S340" s="460"/>
      <c r="T340" s="460"/>
      <c r="U340" s="461"/>
      <c r="V340" s="262"/>
      <c r="W340" s="462"/>
      <c r="X340" s="463"/>
      <c r="Y340" s="464"/>
      <c r="Z340" s="465"/>
      <c r="AA340" s="465"/>
      <c r="AB340" s="465"/>
      <c r="AC340" s="322" t="str">
        <f>IFERROR(VLOOKUP(Z340,【参考】数式用!$A$4:$B$54,2,FALSE),"")</f>
        <v/>
      </c>
      <c r="AD340" s="213"/>
      <c r="AE340" s="212" t="str">
        <f>IF(B340="","",IF(AO340="総合事業","数式を削除して手入力",IFERROR(INDEX(【参考】数式用!$AT$3:$AV$452,MATCH(Q340&amp;V340,【参考】数式用!$AS$3:$AS$452,0),MATCH(VLOOKUP(Z340,【参考】数式用!$AW$2:$AX$53,2,FALSE),【参考】数式用!$AT$2:$AV$2,0)),10)))</f>
        <v/>
      </c>
      <c r="AN340" s="395" t="str">
        <f>IF($L$18="", "", VLOOKUP(Z340,【参考】数式用!$A$4:$M$54,13,FALSE))</f>
        <v/>
      </c>
      <c r="AO340" s="46" t="e">
        <f>VLOOKUP(Z340,【参考】数式用!$A$2:$N$54,14,FALSE)</f>
        <v>#N/A</v>
      </c>
    </row>
    <row r="341" spans="1:41" ht="50" customHeight="1">
      <c r="A341" s="96">
        <f t="shared" si="6"/>
        <v>284</v>
      </c>
      <c r="B341" s="454"/>
      <c r="C341" s="455"/>
      <c r="D341" s="455"/>
      <c r="E341" s="455"/>
      <c r="F341" s="455"/>
      <c r="G341" s="455"/>
      <c r="H341" s="455"/>
      <c r="I341" s="455"/>
      <c r="J341" s="455"/>
      <c r="K341" s="455"/>
      <c r="L341" s="456"/>
      <c r="M341" s="457"/>
      <c r="N341" s="457"/>
      <c r="O341" s="457"/>
      <c r="P341" s="458"/>
      <c r="Q341" s="459"/>
      <c r="R341" s="460"/>
      <c r="S341" s="460"/>
      <c r="T341" s="460"/>
      <c r="U341" s="461"/>
      <c r="V341" s="262"/>
      <c r="W341" s="462"/>
      <c r="X341" s="463"/>
      <c r="Y341" s="464"/>
      <c r="Z341" s="465"/>
      <c r="AA341" s="465"/>
      <c r="AB341" s="465"/>
      <c r="AC341" s="322" t="str">
        <f>IFERROR(VLOOKUP(Z341,【参考】数式用!$A$4:$B$54,2,FALSE),"")</f>
        <v/>
      </c>
      <c r="AD341" s="213"/>
      <c r="AE341" s="212" t="str">
        <f>IF(B341="","",IF(AO341="総合事業","数式を削除して手入力",IFERROR(INDEX(【参考】数式用!$AT$3:$AV$452,MATCH(Q341&amp;V341,【参考】数式用!$AS$3:$AS$452,0),MATCH(VLOOKUP(Z341,【参考】数式用!$AW$2:$AX$53,2,FALSE),【参考】数式用!$AT$2:$AV$2,0)),10)))</f>
        <v/>
      </c>
      <c r="AN341" s="395" t="str">
        <f>IF($L$18="", "", VLOOKUP(Z341,【参考】数式用!$A$4:$M$54,13,FALSE))</f>
        <v/>
      </c>
      <c r="AO341" s="46" t="e">
        <f>VLOOKUP(Z341,【参考】数式用!$A$2:$N$54,14,FALSE)</f>
        <v>#N/A</v>
      </c>
    </row>
    <row r="342" spans="1:41" ht="50" customHeight="1">
      <c r="A342" s="96">
        <f t="shared" si="6"/>
        <v>285</v>
      </c>
      <c r="B342" s="454"/>
      <c r="C342" s="455"/>
      <c r="D342" s="455"/>
      <c r="E342" s="455"/>
      <c r="F342" s="455"/>
      <c r="G342" s="455"/>
      <c r="H342" s="455"/>
      <c r="I342" s="455"/>
      <c r="J342" s="455"/>
      <c r="K342" s="455"/>
      <c r="L342" s="456"/>
      <c r="M342" s="457"/>
      <c r="N342" s="457"/>
      <c r="O342" s="457"/>
      <c r="P342" s="458"/>
      <c r="Q342" s="459"/>
      <c r="R342" s="460"/>
      <c r="S342" s="460"/>
      <c r="T342" s="460"/>
      <c r="U342" s="461"/>
      <c r="V342" s="262"/>
      <c r="W342" s="462"/>
      <c r="X342" s="463"/>
      <c r="Y342" s="464"/>
      <c r="Z342" s="465"/>
      <c r="AA342" s="465"/>
      <c r="AB342" s="465"/>
      <c r="AC342" s="322" t="str">
        <f>IFERROR(VLOOKUP(Z342,【参考】数式用!$A$4:$B$54,2,FALSE),"")</f>
        <v/>
      </c>
      <c r="AD342" s="213"/>
      <c r="AE342" s="212" t="str">
        <f>IF(B342="","",IF(AO342="総合事業","数式を削除して手入力",IFERROR(INDEX(【参考】数式用!$AT$3:$AV$452,MATCH(Q342&amp;V342,【参考】数式用!$AS$3:$AS$452,0),MATCH(VLOOKUP(Z342,【参考】数式用!$AW$2:$AX$53,2,FALSE),【参考】数式用!$AT$2:$AV$2,0)),10)))</f>
        <v/>
      </c>
      <c r="AN342" s="395" t="str">
        <f>IF($L$18="", "", VLOOKUP(Z342,【参考】数式用!$A$4:$M$54,13,FALSE))</f>
        <v/>
      </c>
      <c r="AO342" s="46" t="e">
        <f>VLOOKUP(Z342,【参考】数式用!$A$2:$N$54,14,FALSE)</f>
        <v>#N/A</v>
      </c>
    </row>
    <row r="343" spans="1:41" ht="50" customHeight="1">
      <c r="A343" s="96">
        <f t="shared" si="6"/>
        <v>286</v>
      </c>
      <c r="B343" s="454"/>
      <c r="C343" s="455"/>
      <c r="D343" s="455"/>
      <c r="E343" s="455"/>
      <c r="F343" s="455"/>
      <c r="G343" s="455"/>
      <c r="H343" s="455"/>
      <c r="I343" s="455"/>
      <c r="J343" s="455"/>
      <c r="K343" s="455"/>
      <c r="L343" s="456"/>
      <c r="M343" s="457"/>
      <c r="N343" s="457"/>
      <c r="O343" s="457"/>
      <c r="P343" s="458"/>
      <c r="Q343" s="459"/>
      <c r="R343" s="460"/>
      <c r="S343" s="460"/>
      <c r="T343" s="460"/>
      <c r="U343" s="461"/>
      <c r="V343" s="262"/>
      <c r="W343" s="462"/>
      <c r="X343" s="463"/>
      <c r="Y343" s="464"/>
      <c r="Z343" s="465"/>
      <c r="AA343" s="465"/>
      <c r="AB343" s="465"/>
      <c r="AC343" s="322" t="str">
        <f>IFERROR(VLOOKUP(Z343,【参考】数式用!$A$4:$B$54,2,FALSE),"")</f>
        <v/>
      </c>
      <c r="AD343" s="213"/>
      <c r="AE343" s="212" t="str">
        <f>IF(B343="","",IF(AO343="総合事業","数式を削除して手入力",IFERROR(INDEX(【参考】数式用!$AT$3:$AV$452,MATCH(Q343&amp;V343,【参考】数式用!$AS$3:$AS$452,0),MATCH(VLOOKUP(Z343,【参考】数式用!$AW$2:$AX$53,2,FALSE),【参考】数式用!$AT$2:$AV$2,0)),10)))</f>
        <v/>
      </c>
      <c r="AN343" s="395" t="str">
        <f>IF($L$18="", "", VLOOKUP(Z343,【参考】数式用!$A$4:$M$54,13,FALSE))</f>
        <v/>
      </c>
      <c r="AO343" s="46" t="e">
        <f>VLOOKUP(Z343,【参考】数式用!$A$2:$N$54,14,FALSE)</f>
        <v>#N/A</v>
      </c>
    </row>
    <row r="344" spans="1:41" ht="50" customHeight="1">
      <c r="A344" s="96">
        <f t="shared" si="6"/>
        <v>287</v>
      </c>
      <c r="B344" s="454"/>
      <c r="C344" s="455"/>
      <c r="D344" s="455"/>
      <c r="E344" s="455"/>
      <c r="F344" s="455"/>
      <c r="G344" s="455"/>
      <c r="H344" s="455"/>
      <c r="I344" s="455"/>
      <c r="J344" s="455"/>
      <c r="K344" s="455"/>
      <c r="L344" s="456"/>
      <c r="M344" s="457"/>
      <c r="N344" s="457"/>
      <c r="O344" s="457"/>
      <c r="P344" s="458"/>
      <c r="Q344" s="459"/>
      <c r="R344" s="460"/>
      <c r="S344" s="460"/>
      <c r="T344" s="460"/>
      <c r="U344" s="461"/>
      <c r="V344" s="262"/>
      <c r="W344" s="462"/>
      <c r="X344" s="463"/>
      <c r="Y344" s="464"/>
      <c r="Z344" s="465"/>
      <c r="AA344" s="465"/>
      <c r="AB344" s="465"/>
      <c r="AC344" s="322" t="str">
        <f>IFERROR(VLOOKUP(Z344,【参考】数式用!$A$4:$B$54,2,FALSE),"")</f>
        <v/>
      </c>
      <c r="AD344" s="213"/>
      <c r="AE344" s="212" t="str">
        <f>IF(B344="","",IF(AO344="総合事業","数式を削除して手入力",IFERROR(INDEX(【参考】数式用!$AT$3:$AV$452,MATCH(Q344&amp;V344,【参考】数式用!$AS$3:$AS$452,0),MATCH(VLOOKUP(Z344,【参考】数式用!$AW$2:$AX$53,2,FALSE),【参考】数式用!$AT$2:$AV$2,0)),10)))</f>
        <v/>
      </c>
      <c r="AN344" s="395" t="str">
        <f>IF($L$18="", "", VLOOKUP(Z344,【参考】数式用!$A$4:$M$54,13,FALSE))</f>
        <v/>
      </c>
      <c r="AO344" s="46" t="e">
        <f>VLOOKUP(Z344,【参考】数式用!$A$2:$N$54,14,FALSE)</f>
        <v>#N/A</v>
      </c>
    </row>
    <row r="345" spans="1:41" ht="50" customHeight="1">
      <c r="A345" s="96">
        <f t="shared" si="6"/>
        <v>288</v>
      </c>
      <c r="B345" s="454"/>
      <c r="C345" s="455"/>
      <c r="D345" s="455"/>
      <c r="E345" s="455"/>
      <c r="F345" s="455"/>
      <c r="G345" s="455"/>
      <c r="H345" s="455"/>
      <c r="I345" s="455"/>
      <c r="J345" s="455"/>
      <c r="K345" s="455"/>
      <c r="L345" s="456"/>
      <c r="M345" s="457"/>
      <c r="N345" s="457"/>
      <c r="O345" s="457"/>
      <c r="P345" s="458"/>
      <c r="Q345" s="459"/>
      <c r="R345" s="460"/>
      <c r="S345" s="460"/>
      <c r="T345" s="460"/>
      <c r="U345" s="461"/>
      <c r="V345" s="262"/>
      <c r="W345" s="462"/>
      <c r="X345" s="463"/>
      <c r="Y345" s="464"/>
      <c r="Z345" s="465"/>
      <c r="AA345" s="465"/>
      <c r="AB345" s="465"/>
      <c r="AC345" s="322" t="str">
        <f>IFERROR(VLOOKUP(Z345,【参考】数式用!$A$4:$B$54,2,FALSE),"")</f>
        <v/>
      </c>
      <c r="AD345" s="213"/>
      <c r="AE345" s="212" t="str">
        <f>IF(B345="","",IF(AO345="総合事業","数式を削除して手入力",IFERROR(INDEX(【参考】数式用!$AT$3:$AV$452,MATCH(Q345&amp;V345,【参考】数式用!$AS$3:$AS$452,0),MATCH(VLOOKUP(Z345,【参考】数式用!$AW$2:$AX$53,2,FALSE),【参考】数式用!$AT$2:$AV$2,0)),10)))</f>
        <v/>
      </c>
      <c r="AN345" s="395" t="str">
        <f>IF($L$18="", "", VLOOKUP(Z345,【参考】数式用!$A$4:$M$54,13,FALSE))</f>
        <v/>
      </c>
      <c r="AO345" s="46" t="e">
        <f>VLOOKUP(Z345,【参考】数式用!$A$2:$N$54,14,FALSE)</f>
        <v>#N/A</v>
      </c>
    </row>
    <row r="346" spans="1:41" ht="50" customHeight="1">
      <c r="A346" s="96">
        <f t="shared" si="6"/>
        <v>289</v>
      </c>
      <c r="B346" s="454"/>
      <c r="C346" s="455"/>
      <c r="D346" s="455"/>
      <c r="E346" s="455"/>
      <c r="F346" s="455"/>
      <c r="G346" s="455"/>
      <c r="H346" s="455"/>
      <c r="I346" s="455"/>
      <c r="J346" s="455"/>
      <c r="K346" s="455"/>
      <c r="L346" s="456"/>
      <c r="M346" s="457"/>
      <c r="N346" s="457"/>
      <c r="O346" s="457"/>
      <c r="P346" s="458"/>
      <c r="Q346" s="459"/>
      <c r="R346" s="460"/>
      <c r="S346" s="460"/>
      <c r="T346" s="460"/>
      <c r="U346" s="461"/>
      <c r="V346" s="262"/>
      <c r="W346" s="462"/>
      <c r="X346" s="463"/>
      <c r="Y346" s="464"/>
      <c r="Z346" s="465"/>
      <c r="AA346" s="465"/>
      <c r="AB346" s="465"/>
      <c r="AC346" s="322" t="str">
        <f>IFERROR(VLOOKUP(Z346,【参考】数式用!$A$4:$B$54,2,FALSE),"")</f>
        <v/>
      </c>
      <c r="AD346" s="213"/>
      <c r="AE346" s="212" t="str">
        <f>IF(B346="","",IF(AO346="総合事業","数式を削除して手入力",IFERROR(INDEX(【参考】数式用!$AT$3:$AV$452,MATCH(Q346&amp;V346,【参考】数式用!$AS$3:$AS$452,0),MATCH(VLOOKUP(Z346,【参考】数式用!$AW$2:$AX$53,2,FALSE),【参考】数式用!$AT$2:$AV$2,0)),10)))</f>
        <v/>
      </c>
      <c r="AN346" s="395" t="str">
        <f>IF($L$18="", "", VLOOKUP(Z346,【参考】数式用!$A$4:$M$54,13,FALSE))</f>
        <v/>
      </c>
      <c r="AO346" s="46" t="e">
        <f>VLOOKUP(Z346,【参考】数式用!$A$2:$N$54,14,FALSE)</f>
        <v>#N/A</v>
      </c>
    </row>
    <row r="347" spans="1:41" ht="50" customHeight="1">
      <c r="A347" s="96">
        <f t="shared" si="6"/>
        <v>290</v>
      </c>
      <c r="B347" s="454"/>
      <c r="C347" s="455"/>
      <c r="D347" s="455"/>
      <c r="E347" s="455"/>
      <c r="F347" s="455"/>
      <c r="G347" s="455"/>
      <c r="H347" s="455"/>
      <c r="I347" s="455"/>
      <c r="J347" s="455"/>
      <c r="K347" s="455"/>
      <c r="L347" s="456"/>
      <c r="M347" s="457"/>
      <c r="N347" s="457"/>
      <c r="O347" s="457"/>
      <c r="P347" s="458"/>
      <c r="Q347" s="459"/>
      <c r="R347" s="460"/>
      <c r="S347" s="460"/>
      <c r="T347" s="460"/>
      <c r="U347" s="461"/>
      <c r="V347" s="262"/>
      <c r="W347" s="462"/>
      <c r="X347" s="463"/>
      <c r="Y347" s="464"/>
      <c r="Z347" s="465"/>
      <c r="AA347" s="465"/>
      <c r="AB347" s="465"/>
      <c r="AC347" s="322" t="str">
        <f>IFERROR(VLOOKUP(Z347,【参考】数式用!$A$4:$B$54,2,FALSE),"")</f>
        <v/>
      </c>
      <c r="AD347" s="213"/>
      <c r="AE347" s="212" t="str">
        <f>IF(B347="","",IF(AO347="総合事業","数式を削除して手入力",IFERROR(INDEX(【参考】数式用!$AT$3:$AV$452,MATCH(Q347&amp;V347,【参考】数式用!$AS$3:$AS$452,0),MATCH(VLOOKUP(Z347,【参考】数式用!$AW$2:$AX$53,2,FALSE),【参考】数式用!$AT$2:$AV$2,0)),10)))</f>
        <v/>
      </c>
      <c r="AN347" s="395" t="str">
        <f>IF($L$18="", "", VLOOKUP(Z347,【参考】数式用!$A$4:$M$54,13,FALSE))</f>
        <v/>
      </c>
      <c r="AO347" s="46" t="e">
        <f>VLOOKUP(Z347,【参考】数式用!$A$2:$N$54,14,FALSE)</f>
        <v>#N/A</v>
      </c>
    </row>
    <row r="348" spans="1:41" ht="50" customHeight="1">
      <c r="A348" s="96">
        <f t="shared" si="6"/>
        <v>291</v>
      </c>
      <c r="B348" s="454"/>
      <c r="C348" s="455"/>
      <c r="D348" s="455"/>
      <c r="E348" s="455"/>
      <c r="F348" s="455"/>
      <c r="G348" s="455"/>
      <c r="H348" s="455"/>
      <c r="I348" s="455"/>
      <c r="J348" s="455"/>
      <c r="K348" s="455"/>
      <c r="L348" s="456"/>
      <c r="M348" s="457"/>
      <c r="N348" s="457"/>
      <c r="O348" s="457"/>
      <c r="P348" s="458"/>
      <c r="Q348" s="459"/>
      <c r="R348" s="460"/>
      <c r="S348" s="460"/>
      <c r="T348" s="460"/>
      <c r="U348" s="461"/>
      <c r="V348" s="262"/>
      <c r="W348" s="462"/>
      <c r="X348" s="463"/>
      <c r="Y348" s="464"/>
      <c r="Z348" s="465"/>
      <c r="AA348" s="465"/>
      <c r="AB348" s="465"/>
      <c r="AC348" s="322" t="str">
        <f>IFERROR(VLOOKUP(Z348,【参考】数式用!$A$4:$B$54,2,FALSE),"")</f>
        <v/>
      </c>
      <c r="AD348" s="213"/>
      <c r="AE348" s="212" t="str">
        <f>IF(B348="","",IF(AO348="総合事業","数式を削除して手入力",IFERROR(INDEX(【参考】数式用!$AT$3:$AV$452,MATCH(Q348&amp;V348,【参考】数式用!$AS$3:$AS$452,0),MATCH(VLOOKUP(Z348,【参考】数式用!$AW$2:$AX$53,2,FALSE),【参考】数式用!$AT$2:$AV$2,0)),10)))</f>
        <v/>
      </c>
      <c r="AN348" s="395" t="str">
        <f>IF($L$18="", "", VLOOKUP(Z348,【参考】数式用!$A$4:$M$54,13,FALSE))</f>
        <v/>
      </c>
      <c r="AO348" s="46" t="e">
        <f>VLOOKUP(Z348,【参考】数式用!$A$2:$N$54,14,FALSE)</f>
        <v>#N/A</v>
      </c>
    </row>
    <row r="349" spans="1:41" ht="50" customHeight="1">
      <c r="A349" s="96">
        <f t="shared" si="6"/>
        <v>292</v>
      </c>
      <c r="B349" s="454"/>
      <c r="C349" s="455"/>
      <c r="D349" s="455"/>
      <c r="E349" s="455"/>
      <c r="F349" s="455"/>
      <c r="G349" s="455"/>
      <c r="H349" s="455"/>
      <c r="I349" s="455"/>
      <c r="J349" s="455"/>
      <c r="K349" s="455"/>
      <c r="L349" s="456"/>
      <c r="M349" s="457"/>
      <c r="N349" s="457"/>
      <c r="O349" s="457"/>
      <c r="P349" s="458"/>
      <c r="Q349" s="459"/>
      <c r="R349" s="460"/>
      <c r="S349" s="460"/>
      <c r="T349" s="460"/>
      <c r="U349" s="461"/>
      <c r="V349" s="262"/>
      <c r="W349" s="462"/>
      <c r="X349" s="463"/>
      <c r="Y349" s="464"/>
      <c r="Z349" s="465"/>
      <c r="AA349" s="465"/>
      <c r="AB349" s="465"/>
      <c r="AC349" s="322" t="str">
        <f>IFERROR(VLOOKUP(Z349,【参考】数式用!$A$4:$B$54,2,FALSE),"")</f>
        <v/>
      </c>
      <c r="AD349" s="213"/>
      <c r="AE349" s="212" t="str">
        <f>IF(B349="","",IF(AO349="総合事業","数式を削除して手入力",IFERROR(INDEX(【参考】数式用!$AT$3:$AV$452,MATCH(Q349&amp;V349,【参考】数式用!$AS$3:$AS$452,0),MATCH(VLOOKUP(Z349,【参考】数式用!$AW$2:$AX$53,2,FALSE),【参考】数式用!$AT$2:$AV$2,0)),10)))</f>
        <v/>
      </c>
      <c r="AN349" s="395" t="str">
        <f>IF($L$18="", "", VLOOKUP(Z349,【参考】数式用!$A$4:$M$54,13,FALSE))</f>
        <v/>
      </c>
      <c r="AO349" s="46" t="e">
        <f>VLOOKUP(Z349,【参考】数式用!$A$2:$N$54,14,FALSE)</f>
        <v>#N/A</v>
      </c>
    </row>
    <row r="350" spans="1:41" ht="50" customHeight="1">
      <c r="A350" s="96">
        <f t="shared" ref="A350:A356" si="7">A349+1</f>
        <v>293</v>
      </c>
      <c r="B350" s="454"/>
      <c r="C350" s="455"/>
      <c r="D350" s="455"/>
      <c r="E350" s="455"/>
      <c r="F350" s="455"/>
      <c r="G350" s="455"/>
      <c r="H350" s="455"/>
      <c r="I350" s="455"/>
      <c r="J350" s="455"/>
      <c r="K350" s="455"/>
      <c r="L350" s="456"/>
      <c r="M350" s="457"/>
      <c r="N350" s="457"/>
      <c r="O350" s="457"/>
      <c r="P350" s="458"/>
      <c r="Q350" s="459"/>
      <c r="R350" s="460"/>
      <c r="S350" s="460"/>
      <c r="T350" s="460"/>
      <c r="U350" s="461"/>
      <c r="V350" s="262"/>
      <c r="W350" s="462"/>
      <c r="X350" s="463"/>
      <c r="Y350" s="464"/>
      <c r="Z350" s="465"/>
      <c r="AA350" s="465"/>
      <c r="AB350" s="465"/>
      <c r="AC350" s="322" t="str">
        <f>IFERROR(VLOOKUP(Z350,【参考】数式用!$A$4:$B$54,2,FALSE),"")</f>
        <v/>
      </c>
      <c r="AD350" s="213"/>
      <c r="AE350" s="212" t="str">
        <f>IF(B350="","",IF(AO350="総合事業","数式を削除して手入力",IFERROR(INDEX(【参考】数式用!$AT$3:$AV$452,MATCH(Q350&amp;V350,【参考】数式用!$AS$3:$AS$452,0),MATCH(VLOOKUP(Z350,【参考】数式用!$AW$2:$AX$53,2,FALSE),【参考】数式用!$AT$2:$AV$2,0)),10)))</f>
        <v/>
      </c>
      <c r="AN350" s="395" t="str">
        <f>IF($L$18="", "", VLOOKUP(Z350,【参考】数式用!$A$4:$M$54,13,FALSE))</f>
        <v/>
      </c>
      <c r="AO350" s="46" t="e">
        <f>VLOOKUP(Z350,【参考】数式用!$A$2:$N$54,14,FALSE)</f>
        <v>#N/A</v>
      </c>
    </row>
    <row r="351" spans="1:41" ht="50" customHeight="1">
      <c r="A351" s="96">
        <f t="shared" si="7"/>
        <v>294</v>
      </c>
      <c r="B351" s="454"/>
      <c r="C351" s="455"/>
      <c r="D351" s="455"/>
      <c r="E351" s="455"/>
      <c r="F351" s="455"/>
      <c r="G351" s="455"/>
      <c r="H351" s="455"/>
      <c r="I351" s="455"/>
      <c r="J351" s="455"/>
      <c r="K351" s="455"/>
      <c r="L351" s="456"/>
      <c r="M351" s="457"/>
      <c r="N351" s="457"/>
      <c r="O351" s="457"/>
      <c r="P351" s="458"/>
      <c r="Q351" s="459"/>
      <c r="R351" s="460"/>
      <c r="S351" s="460"/>
      <c r="T351" s="460"/>
      <c r="U351" s="461"/>
      <c r="V351" s="262"/>
      <c r="W351" s="462"/>
      <c r="X351" s="463"/>
      <c r="Y351" s="464"/>
      <c r="Z351" s="465"/>
      <c r="AA351" s="465"/>
      <c r="AB351" s="465"/>
      <c r="AC351" s="322" t="str">
        <f>IFERROR(VLOOKUP(Z351,【参考】数式用!$A$4:$B$54,2,FALSE),"")</f>
        <v/>
      </c>
      <c r="AD351" s="213"/>
      <c r="AE351" s="212" t="str">
        <f>IF(B351="","",IF(AO351="総合事業","数式を削除して手入力",IFERROR(INDEX(【参考】数式用!$AT$3:$AV$452,MATCH(Q351&amp;V351,【参考】数式用!$AS$3:$AS$452,0),MATCH(VLOOKUP(Z351,【参考】数式用!$AW$2:$AX$53,2,FALSE),【参考】数式用!$AT$2:$AV$2,0)),10)))</f>
        <v/>
      </c>
      <c r="AN351" s="395" t="str">
        <f>IF($L$18="", "", VLOOKUP(Z351,【参考】数式用!$A$4:$M$54,13,FALSE))</f>
        <v/>
      </c>
      <c r="AO351" s="46" t="e">
        <f>VLOOKUP(Z351,【参考】数式用!$A$2:$N$54,14,FALSE)</f>
        <v>#N/A</v>
      </c>
    </row>
    <row r="352" spans="1:41" ht="50" customHeight="1">
      <c r="A352" s="96">
        <f t="shared" si="7"/>
        <v>295</v>
      </c>
      <c r="B352" s="454"/>
      <c r="C352" s="455"/>
      <c r="D352" s="455"/>
      <c r="E352" s="455"/>
      <c r="F352" s="455"/>
      <c r="G352" s="455"/>
      <c r="H352" s="455"/>
      <c r="I352" s="455"/>
      <c r="J352" s="455"/>
      <c r="K352" s="455"/>
      <c r="L352" s="456"/>
      <c r="M352" s="457"/>
      <c r="N352" s="457"/>
      <c r="O352" s="457"/>
      <c r="P352" s="458"/>
      <c r="Q352" s="459"/>
      <c r="R352" s="460"/>
      <c r="S352" s="460"/>
      <c r="T352" s="460"/>
      <c r="U352" s="461"/>
      <c r="V352" s="262"/>
      <c r="W352" s="462"/>
      <c r="X352" s="463"/>
      <c r="Y352" s="464"/>
      <c r="Z352" s="465"/>
      <c r="AA352" s="465"/>
      <c r="AB352" s="465"/>
      <c r="AC352" s="322" t="str">
        <f>IFERROR(VLOOKUP(Z352,【参考】数式用!$A$4:$B$54,2,FALSE),"")</f>
        <v/>
      </c>
      <c r="AD352" s="213"/>
      <c r="AE352" s="212" t="str">
        <f>IF(B352="","",IF(AO352="総合事業","数式を削除して手入力",IFERROR(INDEX(【参考】数式用!$AT$3:$AV$452,MATCH(Q352&amp;V352,【参考】数式用!$AS$3:$AS$452,0),MATCH(VLOOKUP(Z352,【参考】数式用!$AW$2:$AX$53,2,FALSE),【参考】数式用!$AT$2:$AV$2,0)),10)))</f>
        <v/>
      </c>
      <c r="AN352" s="395" t="str">
        <f>IF($L$18="", "", VLOOKUP(Z352,【参考】数式用!$A$4:$M$54,13,FALSE))</f>
        <v/>
      </c>
      <c r="AO352" s="46" t="e">
        <f>VLOOKUP(Z352,【参考】数式用!$A$2:$N$54,14,FALSE)</f>
        <v>#N/A</v>
      </c>
    </row>
    <row r="353" spans="1:41" ht="50" customHeight="1">
      <c r="A353" s="96">
        <f t="shared" si="7"/>
        <v>296</v>
      </c>
      <c r="B353" s="454"/>
      <c r="C353" s="455"/>
      <c r="D353" s="455"/>
      <c r="E353" s="455"/>
      <c r="F353" s="455"/>
      <c r="G353" s="455"/>
      <c r="H353" s="455"/>
      <c r="I353" s="455"/>
      <c r="J353" s="455"/>
      <c r="K353" s="455"/>
      <c r="L353" s="456"/>
      <c r="M353" s="457"/>
      <c r="N353" s="457"/>
      <c r="O353" s="457"/>
      <c r="P353" s="458"/>
      <c r="Q353" s="459"/>
      <c r="R353" s="460"/>
      <c r="S353" s="460"/>
      <c r="T353" s="460"/>
      <c r="U353" s="461"/>
      <c r="V353" s="262"/>
      <c r="W353" s="462"/>
      <c r="X353" s="463"/>
      <c r="Y353" s="464"/>
      <c r="Z353" s="465"/>
      <c r="AA353" s="465"/>
      <c r="AB353" s="465"/>
      <c r="AC353" s="322" t="str">
        <f>IFERROR(VLOOKUP(Z353,【参考】数式用!$A$4:$B$54,2,FALSE),"")</f>
        <v/>
      </c>
      <c r="AD353" s="213"/>
      <c r="AE353" s="212" t="str">
        <f>IF(B353="","",IF(AO353="総合事業","数式を削除して手入力",IFERROR(INDEX(【参考】数式用!$AT$3:$AV$452,MATCH(Q353&amp;V353,【参考】数式用!$AS$3:$AS$452,0),MATCH(VLOOKUP(Z353,【参考】数式用!$AW$2:$AX$53,2,FALSE),【参考】数式用!$AT$2:$AV$2,0)),10)))</f>
        <v/>
      </c>
      <c r="AN353" s="395" t="str">
        <f>IF($L$18="", "", VLOOKUP(Z353,【参考】数式用!$A$4:$M$54,13,FALSE))</f>
        <v/>
      </c>
      <c r="AO353" s="46" t="e">
        <f>VLOOKUP(Z353,【参考】数式用!$A$2:$N$54,14,FALSE)</f>
        <v>#N/A</v>
      </c>
    </row>
    <row r="354" spans="1:41" ht="50" customHeight="1">
      <c r="A354" s="96">
        <f t="shared" si="7"/>
        <v>297</v>
      </c>
      <c r="B354" s="454"/>
      <c r="C354" s="455"/>
      <c r="D354" s="455"/>
      <c r="E354" s="455"/>
      <c r="F354" s="455"/>
      <c r="G354" s="455"/>
      <c r="H354" s="455"/>
      <c r="I354" s="455"/>
      <c r="J354" s="455"/>
      <c r="K354" s="455"/>
      <c r="L354" s="456"/>
      <c r="M354" s="457"/>
      <c r="N354" s="457"/>
      <c r="O354" s="457"/>
      <c r="P354" s="458"/>
      <c r="Q354" s="459"/>
      <c r="R354" s="460"/>
      <c r="S354" s="460"/>
      <c r="T354" s="460"/>
      <c r="U354" s="461"/>
      <c r="V354" s="262"/>
      <c r="W354" s="462"/>
      <c r="X354" s="463"/>
      <c r="Y354" s="464"/>
      <c r="Z354" s="465"/>
      <c r="AA354" s="465"/>
      <c r="AB354" s="465"/>
      <c r="AC354" s="322" t="str">
        <f>IFERROR(VLOOKUP(Z354,【参考】数式用!$A$4:$B$54,2,FALSE),"")</f>
        <v/>
      </c>
      <c r="AD354" s="213"/>
      <c r="AE354" s="212" t="str">
        <f>IF(B354="","",IF(AO354="総合事業","数式を削除して手入力",IFERROR(INDEX(【参考】数式用!$AT$3:$AV$452,MATCH(Q354&amp;V354,【参考】数式用!$AS$3:$AS$452,0),MATCH(VLOOKUP(Z354,【参考】数式用!$AW$2:$AX$53,2,FALSE),【参考】数式用!$AT$2:$AV$2,0)),10)))</f>
        <v/>
      </c>
      <c r="AN354" s="395" t="str">
        <f>IF($L$18="", "", VLOOKUP(Z354,【参考】数式用!$A$4:$M$54,13,FALSE))</f>
        <v/>
      </c>
      <c r="AO354" s="46" t="e">
        <f>VLOOKUP(Z354,【参考】数式用!$A$2:$N$54,14,FALSE)</f>
        <v>#N/A</v>
      </c>
    </row>
    <row r="355" spans="1:41" ht="50" customHeight="1">
      <c r="A355" s="96">
        <f t="shared" si="7"/>
        <v>298</v>
      </c>
      <c r="B355" s="454"/>
      <c r="C355" s="455"/>
      <c r="D355" s="455"/>
      <c r="E355" s="455"/>
      <c r="F355" s="455"/>
      <c r="G355" s="455"/>
      <c r="H355" s="455"/>
      <c r="I355" s="455"/>
      <c r="J355" s="455"/>
      <c r="K355" s="455"/>
      <c r="L355" s="456"/>
      <c r="M355" s="457"/>
      <c r="N355" s="457"/>
      <c r="O355" s="457"/>
      <c r="P355" s="458"/>
      <c r="Q355" s="459"/>
      <c r="R355" s="460"/>
      <c r="S355" s="460"/>
      <c r="T355" s="460"/>
      <c r="U355" s="461"/>
      <c r="V355" s="262"/>
      <c r="W355" s="462"/>
      <c r="X355" s="463"/>
      <c r="Y355" s="464"/>
      <c r="Z355" s="465"/>
      <c r="AA355" s="465"/>
      <c r="AB355" s="465"/>
      <c r="AC355" s="322" t="str">
        <f>IFERROR(VLOOKUP(Z355,【参考】数式用!$A$4:$B$54,2,FALSE),"")</f>
        <v/>
      </c>
      <c r="AD355" s="213"/>
      <c r="AE355" s="212" t="str">
        <f>IF(B355="","",IF(AO355="総合事業","数式を削除して手入力",IFERROR(INDEX(【参考】数式用!$AT$3:$AV$452,MATCH(Q355&amp;V355,【参考】数式用!$AS$3:$AS$452,0),MATCH(VLOOKUP(Z355,【参考】数式用!$AW$2:$AX$53,2,FALSE),【参考】数式用!$AT$2:$AV$2,0)),10)))</f>
        <v/>
      </c>
      <c r="AN355" s="395" t="str">
        <f>IF($L$18="", "", VLOOKUP(Z355,【参考】数式用!$A$4:$M$54,13,FALSE))</f>
        <v/>
      </c>
      <c r="AO355" s="46" t="e">
        <f>VLOOKUP(Z355,【参考】数式用!$A$2:$N$54,14,FALSE)</f>
        <v>#N/A</v>
      </c>
    </row>
    <row r="356" spans="1:41" ht="50" customHeight="1">
      <c r="A356" s="96">
        <f t="shared" si="7"/>
        <v>299</v>
      </c>
      <c r="B356" s="454"/>
      <c r="C356" s="455"/>
      <c r="D356" s="455"/>
      <c r="E356" s="455"/>
      <c r="F356" s="455"/>
      <c r="G356" s="455"/>
      <c r="H356" s="455"/>
      <c r="I356" s="455"/>
      <c r="J356" s="455"/>
      <c r="K356" s="455"/>
      <c r="L356" s="456"/>
      <c r="M356" s="457"/>
      <c r="N356" s="457"/>
      <c r="O356" s="457"/>
      <c r="P356" s="458"/>
      <c r="Q356" s="459"/>
      <c r="R356" s="460"/>
      <c r="S356" s="460"/>
      <c r="T356" s="460"/>
      <c r="U356" s="461"/>
      <c r="V356" s="262"/>
      <c r="W356" s="462"/>
      <c r="X356" s="463"/>
      <c r="Y356" s="464"/>
      <c r="Z356" s="465"/>
      <c r="AA356" s="465"/>
      <c r="AB356" s="465"/>
      <c r="AC356" s="322" t="str">
        <f>IFERROR(VLOOKUP(Z356,【参考】数式用!$A$4:$B$54,2,FALSE),"")</f>
        <v/>
      </c>
      <c r="AD356" s="213"/>
      <c r="AE356" s="212" t="str">
        <f>IF(B356="","",IF(AO356="総合事業","数式を削除して手入力",IFERROR(INDEX(【参考】数式用!$AT$3:$AV$452,MATCH(Q356&amp;V356,【参考】数式用!$AS$3:$AS$452,0),MATCH(VLOOKUP(Z356,【参考】数式用!$AW$2:$AX$53,2,FALSE),【参考】数式用!$AT$2:$AV$2,0)),10)))</f>
        <v/>
      </c>
      <c r="AN356" s="395" t="str">
        <f>IF($L$18="", "", VLOOKUP(Z356,【参考】数式用!$A$4:$M$54,13,FALSE))</f>
        <v/>
      </c>
      <c r="AO356" s="46" t="e">
        <f>VLOOKUP(Z356,【参考】数式用!$A$2:$N$54,14,FALSE)</f>
        <v>#N/A</v>
      </c>
    </row>
    <row r="357" spans="1:41" ht="50" customHeight="1">
      <c r="A357" s="96">
        <f t="shared" ref="A357" si="8">A356+1</f>
        <v>300</v>
      </c>
      <c r="B357" s="454"/>
      <c r="C357" s="455"/>
      <c r="D357" s="455"/>
      <c r="E357" s="455"/>
      <c r="F357" s="455"/>
      <c r="G357" s="455"/>
      <c r="H357" s="455"/>
      <c r="I357" s="455"/>
      <c r="J357" s="455"/>
      <c r="K357" s="455"/>
      <c r="L357" s="456"/>
      <c r="M357" s="457"/>
      <c r="N357" s="457"/>
      <c r="O357" s="457"/>
      <c r="P357" s="458"/>
      <c r="Q357" s="459"/>
      <c r="R357" s="460"/>
      <c r="S357" s="460"/>
      <c r="T357" s="460"/>
      <c r="U357" s="461"/>
      <c r="V357" s="262"/>
      <c r="W357" s="462"/>
      <c r="X357" s="463"/>
      <c r="Y357" s="464"/>
      <c r="Z357" s="465"/>
      <c r="AA357" s="465"/>
      <c r="AB357" s="465"/>
      <c r="AC357" s="322" t="str">
        <f>IFERROR(VLOOKUP(Z357,【参考】数式用!$A$4:$B$54,2,FALSE),"")</f>
        <v/>
      </c>
      <c r="AD357" s="213"/>
      <c r="AE357" s="212" t="str">
        <f>IF(B357="","",IF(AO357="総合事業","数式を削除して手入力",IFERROR(INDEX(【参考】数式用!$AT$3:$AV$452,MATCH(Q357&amp;V357,【参考】数式用!$AS$3:$AS$452,0),MATCH(VLOOKUP(Z357,【参考】数式用!$AW$2:$AX$53,2,FALSE),【参考】数式用!$AT$2:$AV$2,0)),10)))</f>
        <v/>
      </c>
      <c r="AN357" s="395" t="str">
        <f>IF($L$18="", "", VLOOKUP(Z357,【参考】数式用!$A$4:$M$54,13,FALSE))</f>
        <v/>
      </c>
      <c r="AO357" s="46" t="e">
        <f>VLOOKUP(Z357,【参考】数式用!$A$2:$N$54,14,FALSE)</f>
        <v>#N/A</v>
      </c>
    </row>
  </sheetData>
  <sheetProtection algorithmName="SHA-512" hashValue="xQOkJfFpWKCchG7+3nJqExnQREiWNrjmJd7PXzuKA9qIk3d+BOIzo0H7uu0IMR5diHuGLVpC1HEOzh6ZqVqLUA==" saltValue="1we/U/VKr5RX7IwvhrWkcw==" spinCount="100000" sheet="1" sort="0" autoFilter="0"/>
  <dataConsolidate/>
  <mergeCells count="158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107:U107"/>
    <mergeCell ref="Q102:U102"/>
    <mergeCell ref="Q101:U101"/>
    <mergeCell ref="W86:Y86"/>
    <mergeCell ref="W87:Y87"/>
    <mergeCell ref="W88:Y88"/>
    <mergeCell ref="W89:Y89"/>
    <mergeCell ref="Q95:U95"/>
    <mergeCell ref="Q98:U98"/>
    <mergeCell ref="Q94:U94"/>
    <mergeCell ref="Q97:U97"/>
    <mergeCell ref="Q58:U58"/>
    <mergeCell ref="L58:P58"/>
    <mergeCell ref="L59:P59"/>
    <mergeCell ref="B79:K79"/>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B84:K84"/>
    <mergeCell ref="B85:K85"/>
    <mergeCell ref="B86:K86"/>
    <mergeCell ref="B87:K87"/>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L56:P57"/>
    <mergeCell ref="B58:K58"/>
    <mergeCell ref="B59:K59"/>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04:P104"/>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B131:K131"/>
    <mergeCell ref="L132:P132"/>
    <mergeCell ref="B132:K132"/>
    <mergeCell ref="B133:K133"/>
    <mergeCell ref="L108:P108"/>
    <mergeCell ref="Q123:U123"/>
    <mergeCell ref="Q116:U116"/>
    <mergeCell ref="Q135:U135"/>
    <mergeCell ref="Q133:U133"/>
    <mergeCell ref="Q132:U132"/>
    <mergeCell ref="Q131:U131"/>
    <mergeCell ref="Q130:U130"/>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57:K157"/>
    <mergeCell ref="B148:K148"/>
    <mergeCell ref="B149:K149"/>
    <mergeCell ref="B150:K150"/>
    <mergeCell ref="B151:K151"/>
    <mergeCell ref="B152:K152"/>
    <mergeCell ref="B153:K153"/>
    <mergeCell ref="B154:K154"/>
    <mergeCell ref="B155:K155"/>
    <mergeCell ref="B156:K156"/>
    <mergeCell ref="B147:K147"/>
    <mergeCell ref="L142:P142"/>
    <mergeCell ref="L143:P143"/>
    <mergeCell ref="L138:P138"/>
    <mergeCell ref="L139:P139"/>
    <mergeCell ref="B144:K144"/>
    <mergeCell ref="B145:K145"/>
    <mergeCell ref="B143:K143"/>
    <mergeCell ref="B142:K142"/>
    <mergeCell ref="B139:K139"/>
    <mergeCell ref="B140:K140"/>
    <mergeCell ref="B134:K134"/>
    <mergeCell ref="B135:K135"/>
    <mergeCell ref="B136:K136"/>
    <mergeCell ref="B137:K137"/>
    <mergeCell ref="B141:K141"/>
    <mergeCell ref="L144:P144"/>
    <mergeCell ref="L136:P136"/>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B74:K74"/>
    <mergeCell ref="L123:P123"/>
    <mergeCell ref="B106:K106"/>
    <mergeCell ref="L107:P107"/>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L118:P118"/>
    <mergeCell ref="L119:P119"/>
    <mergeCell ref="L113:P113"/>
    <mergeCell ref="L88:P88"/>
    <mergeCell ref="L97:P97"/>
    <mergeCell ref="B98:K98"/>
    <mergeCell ref="L99:P99"/>
    <mergeCell ref="B109:K109"/>
    <mergeCell ref="B110:K110"/>
    <mergeCell ref="B103:K103"/>
    <mergeCell ref="B104:K104"/>
    <mergeCell ref="B105:K105"/>
    <mergeCell ref="B90:K90"/>
    <mergeCell ref="B91:K91"/>
    <mergeCell ref="B96:K96"/>
    <mergeCell ref="L77:P77"/>
    <mergeCell ref="L78:P78"/>
    <mergeCell ref="B76:K76"/>
    <mergeCell ref="B75:K75"/>
    <mergeCell ref="Q129:U129"/>
    <mergeCell ref="Q128:U128"/>
    <mergeCell ref="Q127:U127"/>
    <mergeCell ref="Q126:U126"/>
    <mergeCell ref="Q125:U125"/>
    <mergeCell ref="Q134:U134"/>
    <mergeCell ref="L120:P120"/>
    <mergeCell ref="L79:P79"/>
    <mergeCell ref="L82:P82"/>
    <mergeCell ref="L83:P83"/>
    <mergeCell ref="L84:P84"/>
    <mergeCell ref="L109:P109"/>
    <mergeCell ref="L110:P110"/>
    <mergeCell ref="Q119:U119"/>
    <mergeCell ref="Q118:U118"/>
    <mergeCell ref="L129:P129"/>
    <mergeCell ref="L96:P96"/>
    <mergeCell ref="L130:P130"/>
    <mergeCell ref="Q100:U100"/>
    <mergeCell ref="L81:P81"/>
    <mergeCell ref="L95:P95"/>
    <mergeCell ref="L94:P94"/>
    <mergeCell ref="Q86:U86"/>
    <mergeCell ref="Q87:U87"/>
    <mergeCell ref="Q84:U84"/>
    <mergeCell ref="Q81:U81"/>
    <mergeCell ref="Q82:U82"/>
    <mergeCell ref="Q80:U8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L125:P125"/>
    <mergeCell ref="L133:P133"/>
    <mergeCell ref="L134:P134"/>
    <mergeCell ref="L135:P135"/>
    <mergeCell ref="Q122:U122"/>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C13:R13"/>
    <mergeCell ref="L19:O19"/>
    <mergeCell ref="Q19:U19"/>
    <mergeCell ref="L24:V24"/>
    <mergeCell ref="L20:AE20"/>
    <mergeCell ref="L21:AE21"/>
    <mergeCell ref="B22:K22"/>
    <mergeCell ref="L22:AE22"/>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E56:AE57"/>
    <mergeCell ref="Q56:V56"/>
    <mergeCell ref="AD56:AD57"/>
    <mergeCell ref="Q70:U70"/>
    <mergeCell ref="Q96:U96"/>
    <mergeCell ref="Q99:U99"/>
    <mergeCell ref="L111:P111"/>
    <mergeCell ref="L112:P112"/>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Z73:AB73"/>
    <mergeCell ref="W72:Y72"/>
    <mergeCell ref="W73:Y73"/>
    <mergeCell ref="W124:Y124"/>
    <mergeCell ref="W123:Y123"/>
    <mergeCell ref="W122:Y122"/>
    <mergeCell ref="W121:Y121"/>
    <mergeCell ref="W120:Y120"/>
    <mergeCell ref="W119:Y119"/>
    <mergeCell ref="W118:Y118"/>
    <mergeCell ref="W115:Y115"/>
    <mergeCell ref="W114:Y114"/>
    <mergeCell ref="W113:Y113"/>
    <mergeCell ref="W112:Y112"/>
    <mergeCell ref="W111:Y111"/>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Z62:AB62"/>
    <mergeCell ref="Z42:AE42"/>
    <mergeCell ref="W136:Y136"/>
    <mergeCell ref="W137:Y137"/>
    <mergeCell ref="W138:Y138"/>
    <mergeCell ref="W139:Y139"/>
    <mergeCell ref="W140:Y140"/>
    <mergeCell ref="W141:Y141"/>
    <mergeCell ref="B160:K160"/>
    <mergeCell ref="L160:P160"/>
    <mergeCell ref="Q160:U160"/>
    <mergeCell ref="W160:Y160"/>
    <mergeCell ref="Z160:AB160"/>
    <mergeCell ref="B161:K161"/>
    <mergeCell ref="L161:P161"/>
    <mergeCell ref="Q161:U161"/>
    <mergeCell ref="W161:Y161"/>
    <mergeCell ref="Z161:AB161"/>
    <mergeCell ref="B158:K158"/>
    <mergeCell ref="L158:P158"/>
    <mergeCell ref="Q158:U158"/>
    <mergeCell ref="W158:Y158"/>
    <mergeCell ref="Z158:AB158"/>
    <mergeCell ref="B159:K159"/>
    <mergeCell ref="L159:P159"/>
    <mergeCell ref="Q159:U159"/>
    <mergeCell ref="W159:Y159"/>
    <mergeCell ref="Z159:AB159"/>
    <mergeCell ref="B164:K164"/>
    <mergeCell ref="L164:P164"/>
    <mergeCell ref="Q164:U164"/>
    <mergeCell ref="W164:Y164"/>
    <mergeCell ref="Z164:AB164"/>
    <mergeCell ref="B165:K165"/>
    <mergeCell ref="L165:P165"/>
    <mergeCell ref="Q165:U165"/>
    <mergeCell ref="W165:Y165"/>
    <mergeCell ref="Z165:AB165"/>
    <mergeCell ref="B162:K162"/>
    <mergeCell ref="L162:P162"/>
    <mergeCell ref="Q162:U162"/>
    <mergeCell ref="W162:Y162"/>
    <mergeCell ref="Z162:AB162"/>
    <mergeCell ref="B163:K163"/>
    <mergeCell ref="L163:P163"/>
    <mergeCell ref="Q163:U163"/>
    <mergeCell ref="W163:Y163"/>
    <mergeCell ref="Z163:AB163"/>
    <mergeCell ref="B168:K168"/>
    <mergeCell ref="L168:P168"/>
    <mergeCell ref="Q168:U168"/>
    <mergeCell ref="W168:Y168"/>
    <mergeCell ref="Z168:AB168"/>
    <mergeCell ref="B169:K169"/>
    <mergeCell ref="L169:P169"/>
    <mergeCell ref="Q169:U169"/>
    <mergeCell ref="W169:Y169"/>
    <mergeCell ref="Z169:AB169"/>
    <mergeCell ref="B166:K166"/>
    <mergeCell ref="L166:P166"/>
    <mergeCell ref="Q166:U166"/>
    <mergeCell ref="W166:Y166"/>
    <mergeCell ref="Z166:AB166"/>
    <mergeCell ref="B167:K167"/>
    <mergeCell ref="L167:P167"/>
    <mergeCell ref="Q167:U167"/>
    <mergeCell ref="W167:Y167"/>
    <mergeCell ref="Z167:AB167"/>
    <mergeCell ref="B172:K172"/>
    <mergeCell ref="L172:P172"/>
    <mergeCell ref="Q172:U172"/>
    <mergeCell ref="W172:Y172"/>
    <mergeCell ref="Z172:AB172"/>
    <mergeCell ref="B173:K173"/>
    <mergeCell ref="L173:P173"/>
    <mergeCell ref="Q173:U173"/>
    <mergeCell ref="W173:Y173"/>
    <mergeCell ref="Z173:AB173"/>
    <mergeCell ref="B170:K170"/>
    <mergeCell ref="L170:P170"/>
    <mergeCell ref="Q170:U170"/>
    <mergeCell ref="W170:Y170"/>
    <mergeCell ref="Z170:AB170"/>
    <mergeCell ref="B171:K171"/>
    <mergeCell ref="L171:P171"/>
    <mergeCell ref="Q171:U171"/>
    <mergeCell ref="W171:Y171"/>
    <mergeCell ref="Z171:AB171"/>
    <mergeCell ref="B176:K176"/>
    <mergeCell ref="L176:P176"/>
    <mergeCell ref="Q176:U176"/>
    <mergeCell ref="W176:Y176"/>
    <mergeCell ref="Z176:AB176"/>
    <mergeCell ref="B177:K177"/>
    <mergeCell ref="L177:P177"/>
    <mergeCell ref="Q177:U177"/>
    <mergeCell ref="W177:Y177"/>
    <mergeCell ref="Z177:AB177"/>
    <mergeCell ref="B174:K174"/>
    <mergeCell ref="L174:P174"/>
    <mergeCell ref="Q174:U174"/>
    <mergeCell ref="W174:Y174"/>
    <mergeCell ref="Z174:AB174"/>
    <mergeCell ref="B175:K175"/>
    <mergeCell ref="L175:P175"/>
    <mergeCell ref="Q175:U175"/>
    <mergeCell ref="W175:Y175"/>
    <mergeCell ref="Z175:AB175"/>
    <mergeCell ref="B180:K180"/>
    <mergeCell ref="L180:P180"/>
    <mergeCell ref="Q180:U180"/>
    <mergeCell ref="W180:Y180"/>
    <mergeCell ref="Z180:AB180"/>
    <mergeCell ref="B181:K181"/>
    <mergeCell ref="L181:P181"/>
    <mergeCell ref="Q181:U181"/>
    <mergeCell ref="W181:Y181"/>
    <mergeCell ref="Z181:AB181"/>
    <mergeCell ref="B178:K178"/>
    <mergeCell ref="L178:P178"/>
    <mergeCell ref="Q178:U178"/>
    <mergeCell ref="W178:Y178"/>
    <mergeCell ref="Z178:AB178"/>
    <mergeCell ref="B179:K179"/>
    <mergeCell ref="L179:P179"/>
    <mergeCell ref="Q179:U179"/>
    <mergeCell ref="W179:Y179"/>
    <mergeCell ref="Z179:AB179"/>
    <mergeCell ref="B184:K184"/>
    <mergeCell ref="L184:P184"/>
    <mergeCell ref="Q184:U184"/>
    <mergeCell ref="W184:Y184"/>
    <mergeCell ref="Z184:AB184"/>
    <mergeCell ref="B185:K185"/>
    <mergeCell ref="L185:P185"/>
    <mergeCell ref="Q185:U185"/>
    <mergeCell ref="W185:Y185"/>
    <mergeCell ref="Z185:AB185"/>
    <mergeCell ref="B182:K182"/>
    <mergeCell ref="L182:P182"/>
    <mergeCell ref="Q182:U182"/>
    <mergeCell ref="W182:Y182"/>
    <mergeCell ref="Z182:AB182"/>
    <mergeCell ref="B183:K183"/>
    <mergeCell ref="L183:P183"/>
    <mergeCell ref="Q183:U183"/>
    <mergeCell ref="W183:Y183"/>
    <mergeCell ref="Z183:AB183"/>
    <mergeCell ref="B188:K188"/>
    <mergeCell ref="L188:P188"/>
    <mergeCell ref="Q188:U188"/>
    <mergeCell ref="W188:Y188"/>
    <mergeCell ref="Z188:AB188"/>
    <mergeCell ref="B189:K189"/>
    <mergeCell ref="L189:P189"/>
    <mergeCell ref="Q189:U189"/>
    <mergeCell ref="W189:Y189"/>
    <mergeCell ref="Z189:AB189"/>
    <mergeCell ref="B186:K186"/>
    <mergeCell ref="L186:P186"/>
    <mergeCell ref="Q186:U186"/>
    <mergeCell ref="W186:Y186"/>
    <mergeCell ref="Z186:AB186"/>
    <mergeCell ref="B187:K187"/>
    <mergeCell ref="L187:P187"/>
    <mergeCell ref="Q187:U187"/>
    <mergeCell ref="W187:Y187"/>
    <mergeCell ref="Z187:AB187"/>
    <mergeCell ref="B192:K192"/>
    <mergeCell ref="L192:P192"/>
    <mergeCell ref="Q192:U192"/>
    <mergeCell ref="W192:Y192"/>
    <mergeCell ref="Z192:AB192"/>
    <mergeCell ref="B193:K193"/>
    <mergeCell ref="L193:P193"/>
    <mergeCell ref="Q193:U193"/>
    <mergeCell ref="W193:Y193"/>
    <mergeCell ref="Z193:AB193"/>
    <mergeCell ref="B190:K190"/>
    <mergeCell ref="L190:P190"/>
    <mergeCell ref="Q190:U190"/>
    <mergeCell ref="W190:Y190"/>
    <mergeCell ref="Z190:AB190"/>
    <mergeCell ref="B191:K191"/>
    <mergeCell ref="L191:P191"/>
    <mergeCell ref="Q191:U191"/>
    <mergeCell ref="W191:Y191"/>
    <mergeCell ref="Z191:AB191"/>
    <mergeCell ref="B196:K196"/>
    <mergeCell ref="L196:P196"/>
    <mergeCell ref="Q196:U196"/>
    <mergeCell ref="W196:Y196"/>
    <mergeCell ref="Z196:AB196"/>
    <mergeCell ref="B197:K197"/>
    <mergeCell ref="L197:P197"/>
    <mergeCell ref="Q197:U197"/>
    <mergeCell ref="W197:Y197"/>
    <mergeCell ref="Z197:AB197"/>
    <mergeCell ref="B194:K194"/>
    <mergeCell ref="L194:P194"/>
    <mergeCell ref="Q194:U194"/>
    <mergeCell ref="W194:Y194"/>
    <mergeCell ref="Z194:AB194"/>
    <mergeCell ref="B195:K195"/>
    <mergeCell ref="L195:P195"/>
    <mergeCell ref="Q195:U195"/>
    <mergeCell ref="W195:Y195"/>
    <mergeCell ref="Z195:AB195"/>
    <mergeCell ref="B200:K200"/>
    <mergeCell ref="L200:P200"/>
    <mergeCell ref="Q200:U200"/>
    <mergeCell ref="W200:Y200"/>
    <mergeCell ref="Z200:AB200"/>
    <mergeCell ref="B201:K201"/>
    <mergeCell ref="L201:P201"/>
    <mergeCell ref="Q201:U201"/>
    <mergeCell ref="W201:Y201"/>
    <mergeCell ref="Z201:AB201"/>
    <mergeCell ref="B198:K198"/>
    <mergeCell ref="L198:P198"/>
    <mergeCell ref="Q198:U198"/>
    <mergeCell ref="W198:Y198"/>
    <mergeCell ref="Z198:AB198"/>
    <mergeCell ref="B199:K199"/>
    <mergeCell ref="L199:P199"/>
    <mergeCell ref="Q199:U199"/>
    <mergeCell ref="W199:Y199"/>
    <mergeCell ref="Z199:AB199"/>
    <mergeCell ref="B204:K204"/>
    <mergeCell ref="L204:P204"/>
    <mergeCell ref="Q204:U204"/>
    <mergeCell ref="W204:Y204"/>
    <mergeCell ref="Z204:AB204"/>
    <mergeCell ref="B205:K205"/>
    <mergeCell ref="L205:P205"/>
    <mergeCell ref="Q205:U205"/>
    <mergeCell ref="W205:Y205"/>
    <mergeCell ref="Z205:AB205"/>
    <mergeCell ref="B202:K202"/>
    <mergeCell ref="L202:P202"/>
    <mergeCell ref="Q202:U202"/>
    <mergeCell ref="W202:Y202"/>
    <mergeCell ref="Z202:AB202"/>
    <mergeCell ref="B203:K203"/>
    <mergeCell ref="L203:P203"/>
    <mergeCell ref="Q203:U203"/>
    <mergeCell ref="W203:Y203"/>
    <mergeCell ref="Z203:AB203"/>
    <mergeCell ref="B208:K208"/>
    <mergeCell ref="L208:P208"/>
    <mergeCell ref="Q208:U208"/>
    <mergeCell ref="W208:Y208"/>
    <mergeCell ref="Z208:AB208"/>
    <mergeCell ref="B209:K209"/>
    <mergeCell ref="L209:P209"/>
    <mergeCell ref="Q209:U209"/>
    <mergeCell ref="W209:Y209"/>
    <mergeCell ref="Z209:AB209"/>
    <mergeCell ref="B206:K206"/>
    <mergeCell ref="L206:P206"/>
    <mergeCell ref="Q206:U206"/>
    <mergeCell ref="W206:Y206"/>
    <mergeCell ref="Z206:AB206"/>
    <mergeCell ref="B207:K207"/>
    <mergeCell ref="L207:P207"/>
    <mergeCell ref="Q207:U207"/>
    <mergeCell ref="W207:Y207"/>
    <mergeCell ref="Z207:AB207"/>
    <mergeCell ref="B212:K212"/>
    <mergeCell ref="L212:P212"/>
    <mergeCell ref="Q212:U212"/>
    <mergeCell ref="W212:Y212"/>
    <mergeCell ref="Z212:AB212"/>
    <mergeCell ref="B213:K213"/>
    <mergeCell ref="L213:P213"/>
    <mergeCell ref="Q213:U213"/>
    <mergeCell ref="W213:Y213"/>
    <mergeCell ref="Z213:AB213"/>
    <mergeCell ref="B210:K210"/>
    <mergeCell ref="L210:P210"/>
    <mergeCell ref="Q210:U210"/>
    <mergeCell ref="W210:Y210"/>
    <mergeCell ref="Z210:AB210"/>
    <mergeCell ref="B211:K211"/>
    <mergeCell ref="L211:P211"/>
    <mergeCell ref="Q211:U211"/>
    <mergeCell ref="W211:Y211"/>
    <mergeCell ref="Z211:AB211"/>
    <mergeCell ref="B216:K216"/>
    <mergeCell ref="L216:P216"/>
    <mergeCell ref="Q216:U216"/>
    <mergeCell ref="W216:Y216"/>
    <mergeCell ref="Z216:AB216"/>
    <mergeCell ref="B217:K217"/>
    <mergeCell ref="L217:P217"/>
    <mergeCell ref="Q217:U217"/>
    <mergeCell ref="W217:Y217"/>
    <mergeCell ref="Z217:AB217"/>
    <mergeCell ref="B214:K214"/>
    <mergeCell ref="L214:P214"/>
    <mergeCell ref="Q214:U214"/>
    <mergeCell ref="W214:Y214"/>
    <mergeCell ref="Z214:AB214"/>
    <mergeCell ref="B215:K215"/>
    <mergeCell ref="L215:P215"/>
    <mergeCell ref="Q215:U215"/>
    <mergeCell ref="W215:Y215"/>
    <mergeCell ref="Z215:AB215"/>
    <mergeCell ref="B220:K220"/>
    <mergeCell ref="L220:P220"/>
    <mergeCell ref="Q220:U220"/>
    <mergeCell ref="W220:Y220"/>
    <mergeCell ref="Z220:AB220"/>
    <mergeCell ref="B221:K221"/>
    <mergeCell ref="L221:P221"/>
    <mergeCell ref="Q221:U221"/>
    <mergeCell ref="W221:Y221"/>
    <mergeCell ref="Z221:AB221"/>
    <mergeCell ref="B218:K218"/>
    <mergeCell ref="L218:P218"/>
    <mergeCell ref="Q218:U218"/>
    <mergeCell ref="W218:Y218"/>
    <mergeCell ref="Z218:AB218"/>
    <mergeCell ref="B219:K219"/>
    <mergeCell ref="L219:P219"/>
    <mergeCell ref="Q219:U219"/>
    <mergeCell ref="W219:Y219"/>
    <mergeCell ref="Z219:AB219"/>
    <mergeCell ref="B224:K224"/>
    <mergeCell ref="L224:P224"/>
    <mergeCell ref="Q224:U224"/>
    <mergeCell ref="W224:Y224"/>
    <mergeCell ref="Z224:AB224"/>
    <mergeCell ref="B225:K225"/>
    <mergeCell ref="L225:P225"/>
    <mergeCell ref="Q225:U225"/>
    <mergeCell ref="W225:Y225"/>
    <mergeCell ref="Z225:AB225"/>
    <mergeCell ref="B222:K222"/>
    <mergeCell ref="L222:P222"/>
    <mergeCell ref="Q222:U222"/>
    <mergeCell ref="W222:Y222"/>
    <mergeCell ref="Z222:AB222"/>
    <mergeCell ref="B223:K223"/>
    <mergeCell ref="L223:P223"/>
    <mergeCell ref="Q223:U223"/>
    <mergeCell ref="W223:Y223"/>
    <mergeCell ref="Z223:AB223"/>
    <mergeCell ref="B228:K228"/>
    <mergeCell ref="L228:P228"/>
    <mergeCell ref="Q228:U228"/>
    <mergeCell ref="W228:Y228"/>
    <mergeCell ref="Z228:AB228"/>
    <mergeCell ref="B229:K229"/>
    <mergeCell ref="L229:P229"/>
    <mergeCell ref="Q229:U229"/>
    <mergeCell ref="W229:Y229"/>
    <mergeCell ref="Z229:AB229"/>
    <mergeCell ref="B226:K226"/>
    <mergeCell ref="L226:P226"/>
    <mergeCell ref="Q226:U226"/>
    <mergeCell ref="W226:Y226"/>
    <mergeCell ref="Z226:AB226"/>
    <mergeCell ref="B227:K227"/>
    <mergeCell ref="L227:P227"/>
    <mergeCell ref="Q227:U227"/>
    <mergeCell ref="W227:Y227"/>
    <mergeCell ref="Z227:AB227"/>
    <mergeCell ref="B232:K232"/>
    <mergeCell ref="L232:P232"/>
    <mergeCell ref="Q232:U232"/>
    <mergeCell ref="W232:Y232"/>
    <mergeCell ref="Z232:AB232"/>
    <mergeCell ref="B233:K233"/>
    <mergeCell ref="L233:P233"/>
    <mergeCell ref="Q233:U233"/>
    <mergeCell ref="W233:Y233"/>
    <mergeCell ref="Z233:AB233"/>
    <mergeCell ref="B230:K230"/>
    <mergeCell ref="L230:P230"/>
    <mergeCell ref="Q230:U230"/>
    <mergeCell ref="W230:Y230"/>
    <mergeCell ref="Z230:AB230"/>
    <mergeCell ref="B231:K231"/>
    <mergeCell ref="L231:P231"/>
    <mergeCell ref="Q231:U231"/>
    <mergeCell ref="W231:Y231"/>
    <mergeCell ref="Z231:AB231"/>
    <mergeCell ref="B236:K236"/>
    <mergeCell ref="L236:P236"/>
    <mergeCell ref="Q236:U236"/>
    <mergeCell ref="W236:Y236"/>
    <mergeCell ref="Z236:AB236"/>
    <mergeCell ref="B237:K237"/>
    <mergeCell ref="L237:P237"/>
    <mergeCell ref="Q237:U237"/>
    <mergeCell ref="W237:Y237"/>
    <mergeCell ref="Z237:AB237"/>
    <mergeCell ref="B234:K234"/>
    <mergeCell ref="L234:P234"/>
    <mergeCell ref="Q234:U234"/>
    <mergeCell ref="W234:Y234"/>
    <mergeCell ref="Z234:AB234"/>
    <mergeCell ref="B235:K235"/>
    <mergeCell ref="L235:P235"/>
    <mergeCell ref="Q235:U235"/>
    <mergeCell ref="W235:Y235"/>
    <mergeCell ref="Z235:AB235"/>
    <mergeCell ref="B240:K240"/>
    <mergeCell ref="L240:P240"/>
    <mergeCell ref="Q240:U240"/>
    <mergeCell ref="W240:Y240"/>
    <mergeCell ref="Z240:AB240"/>
    <mergeCell ref="B241:K241"/>
    <mergeCell ref="L241:P241"/>
    <mergeCell ref="Q241:U241"/>
    <mergeCell ref="W241:Y241"/>
    <mergeCell ref="Z241:AB241"/>
    <mergeCell ref="B238:K238"/>
    <mergeCell ref="L238:P238"/>
    <mergeCell ref="Q238:U238"/>
    <mergeCell ref="W238:Y238"/>
    <mergeCell ref="Z238:AB238"/>
    <mergeCell ref="B239:K239"/>
    <mergeCell ref="L239:P239"/>
    <mergeCell ref="Q239:U239"/>
    <mergeCell ref="W239:Y239"/>
    <mergeCell ref="Z239:AB239"/>
    <mergeCell ref="B244:K244"/>
    <mergeCell ref="L244:P244"/>
    <mergeCell ref="Q244:U244"/>
    <mergeCell ref="W244:Y244"/>
    <mergeCell ref="Z244:AB244"/>
    <mergeCell ref="B245:K245"/>
    <mergeCell ref="L245:P245"/>
    <mergeCell ref="Q245:U245"/>
    <mergeCell ref="W245:Y245"/>
    <mergeCell ref="Z245:AB245"/>
    <mergeCell ref="B242:K242"/>
    <mergeCell ref="L242:P242"/>
    <mergeCell ref="Q242:U242"/>
    <mergeCell ref="W242:Y242"/>
    <mergeCell ref="Z242:AB242"/>
    <mergeCell ref="B243:K243"/>
    <mergeCell ref="L243:P243"/>
    <mergeCell ref="Q243:U243"/>
    <mergeCell ref="W243:Y243"/>
    <mergeCell ref="Z243:AB243"/>
    <mergeCell ref="B248:K248"/>
    <mergeCell ref="L248:P248"/>
    <mergeCell ref="Q248:U248"/>
    <mergeCell ref="W248:Y248"/>
    <mergeCell ref="Z248:AB248"/>
    <mergeCell ref="B249:K249"/>
    <mergeCell ref="L249:P249"/>
    <mergeCell ref="Q249:U249"/>
    <mergeCell ref="W249:Y249"/>
    <mergeCell ref="Z249:AB249"/>
    <mergeCell ref="B246:K246"/>
    <mergeCell ref="L246:P246"/>
    <mergeCell ref="Q246:U246"/>
    <mergeCell ref="W246:Y246"/>
    <mergeCell ref="Z246:AB246"/>
    <mergeCell ref="B247:K247"/>
    <mergeCell ref="L247:P247"/>
    <mergeCell ref="Q247:U247"/>
    <mergeCell ref="W247:Y247"/>
    <mergeCell ref="Z247:AB247"/>
    <mergeCell ref="B252:K252"/>
    <mergeCell ref="L252:P252"/>
    <mergeCell ref="Q252:U252"/>
    <mergeCell ref="W252:Y252"/>
    <mergeCell ref="Z252:AB252"/>
    <mergeCell ref="B253:K253"/>
    <mergeCell ref="L253:P253"/>
    <mergeCell ref="Q253:U253"/>
    <mergeCell ref="W253:Y253"/>
    <mergeCell ref="Z253:AB253"/>
    <mergeCell ref="B250:K250"/>
    <mergeCell ref="L250:P250"/>
    <mergeCell ref="Q250:U250"/>
    <mergeCell ref="W250:Y250"/>
    <mergeCell ref="Z250:AB250"/>
    <mergeCell ref="B251:K251"/>
    <mergeCell ref="L251:P251"/>
    <mergeCell ref="Q251:U251"/>
    <mergeCell ref="W251:Y251"/>
    <mergeCell ref="Z251:AB251"/>
    <mergeCell ref="B256:K256"/>
    <mergeCell ref="L256:P256"/>
    <mergeCell ref="Q256:U256"/>
    <mergeCell ref="W256:Y256"/>
    <mergeCell ref="Z256:AB256"/>
    <mergeCell ref="B257:K257"/>
    <mergeCell ref="L257:P257"/>
    <mergeCell ref="Q257:U257"/>
    <mergeCell ref="W257:Y257"/>
    <mergeCell ref="Z257:AB257"/>
    <mergeCell ref="B254:K254"/>
    <mergeCell ref="L254:P254"/>
    <mergeCell ref="Q254:U254"/>
    <mergeCell ref="W254:Y254"/>
    <mergeCell ref="Z254:AB254"/>
    <mergeCell ref="B255:K255"/>
    <mergeCell ref="L255:P255"/>
    <mergeCell ref="Q255:U255"/>
    <mergeCell ref="W255:Y255"/>
    <mergeCell ref="Z255:AB255"/>
    <mergeCell ref="B260:K260"/>
    <mergeCell ref="L260:P260"/>
    <mergeCell ref="Q260:U260"/>
    <mergeCell ref="W260:Y260"/>
    <mergeCell ref="Z260:AB260"/>
    <mergeCell ref="B261:K261"/>
    <mergeCell ref="L261:P261"/>
    <mergeCell ref="Q261:U261"/>
    <mergeCell ref="W261:Y261"/>
    <mergeCell ref="Z261:AB261"/>
    <mergeCell ref="B258:K258"/>
    <mergeCell ref="L258:P258"/>
    <mergeCell ref="Q258:U258"/>
    <mergeCell ref="W258:Y258"/>
    <mergeCell ref="Z258:AB258"/>
    <mergeCell ref="B259:K259"/>
    <mergeCell ref="L259:P259"/>
    <mergeCell ref="Q259:U259"/>
    <mergeCell ref="W259:Y259"/>
    <mergeCell ref="Z259:AB259"/>
    <mergeCell ref="B264:K264"/>
    <mergeCell ref="L264:P264"/>
    <mergeCell ref="Q264:U264"/>
    <mergeCell ref="W264:Y264"/>
    <mergeCell ref="Z264:AB264"/>
    <mergeCell ref="B265:K265"/>
    <mergeCell ref="L265:P265"/>
    <mergeCell ref="Q265:U265"/>
    <mergeCell ref="W265:Y265"/>
    <mergeCell ref="Z265:AB265"/>
    <mergeCell ref="B262:K262"/>
    <mergeCell ref="L262:P262"/>
    <mergeCell ref="Q262:U262"/>
    <mergeCell ref="W262:Y262"/>
    <mergeCell ref="Z262:AB262"/>
    <mergeCell ref="B263:K263"/>
    <mergeCell ref="L263:P263"/>
    <mergeCell ref="Q263:U263"/>
    <mergeCell ref="W263:Y263"/>
    <mergeCell ref="Z263:AB263"/>
    <mergeCell ref="B268:K268"/>
    <mergeCell ref="L268:P268"/>
    <mergeCell ref="Q268:U268"/>
    <mergeCell ref="W268:Y268"/>
    <mergeCell ref="Z268:AB268"/>
    <mergeCell ref="B269:K269"/>
    <mergeCell ref="L269:P269"/>
    <mergeCell ref="Q269:U269"/>
    <mergeCell ref="W269:Y269"/>
    <mergeCell ref="Z269:AB269"/>
    <mergeCell ref="B266:K266"/>
    <mergeCell ref="L266:P266"/>
    <mergeCell ref="Q266:U266"/>
    <mergeCell ref="W266:Y266"/>
    <mergeCell ref="Z266:AB266"/>
    <mergeCell ref="B267:K267"/>
    <mergeCell ref="L267:P267"/>
    <mergeCell ref="Q267:U267"/>
    <mergeCell ref="W267:Y267"/>
    <mergeCell ref="Z267:AB267"/>
    <mergeCell ref="B272:K272"/>
    <mergeCell ref="L272:P272"/>
    <mergeCell ref="Q272:U272"/>
    <mergeCell ref="W272:Y272"/>
    <mergeCell ref="Z272:AB272"/>
    <mergeCell ref="B273:K273"/>
    <mergeCell ref="L273:P273"/>
    <mergeCell ref="Q273:U273"/>
    <mergeCell ref="W273:Y273"/>
    <mergeCell ref="Z273:AB273"/>
    <mergeCell ref="B270:K270"/>
    <mergeCell ref="L270:P270"/>
    <mergeCell ref="Q270:U270"/>
    <mergeCell ref="W270:Y270"/>
    <mergeCell ref="Z270:AB270"/>
    <mergeCell ref="B271:K271"/>
    <mergeCell ref="L271:P271"/>
    <mergeCell ref="Q271:U271"/>
    <mergeCell ref="W271:Y271"/>
    <mergeCell ref="Z271:AB271"/>
    <mergeCell ref="B276:K276"/>
    <mergeCell ref="L276:P276"/>
    <mergeCell ref="Q276:U276"/>
    <mergeCell ref="W276:Y276"/>
    <mergeCell ref="Z276:AB276"/>
    <mergeCell ref="B277:K277"/>
    <mergeCell ref="L277:P277"/>
    <mergeCell ref="Q277:U277"/>
    <mergeCell ref="W277:Y277"/>
    <mergeCell ref="Z277:AB277"/>
    <mergeCell ref="B274:K274"/>
    <mergeCell ref="L274:P274"/>
    <mergeCell ref="Q274:U274"/>
    <mergeCell ref="W274:Y274"/>
    <mergeCell ref="Z274:AB274"/>
    <mergeCell ref="B275:K275"/>
    <mergeCell ref="L275:P275"/>
    <mergeCell ref="Q275:U275"/>
    <mergeCell ref="W275:Y275"/>
    <mergeCell ref="Z275:AB275"/>
    <mergeCell ref="B280:K280"/>
    <mergeCell ref="L280:P280"/>
    <mergeCell ref="Q280:U280"/>
    <mergeCell ref="W280:Y280"/>
    <mergeCell ref="Z280:AB280"/>
    <mergeCell ref="B281:K281"/>
    <mergeCell ref="L281:P281"/>
    <mergeCell ref="Q281:U281"/>
    <mergeCell ref="W281:Y281"/>
    <mergeCell ref="Z281:AB281"/>
    <mergeCell ref="B278:K278"/>
    <mergeCell ref="L278:P278"/>
    <mergeCell ref="Q278:U278"/>
    <mergeCell ref="W278:Y278"/>
    <mergeCell ref="Z278:AB278"/>
    <mergeCell ref="B279:K279"/>
    <mergeCell ref="L279:P279"/>
    <mergeCell ref="Q279:U279"/>
    <mergeCell ref="W279:Y279"/>
    <mergeCell ref="Z279:AB279"/>
    <mergeCell ref="B284:K284"/>
    <mergeCell ref="L284:P284"/>
    <mergeCell ref="Q284:U284"/>
    <mergeCell ref="W284:Y284"/>
    <mergeCell ref="Z284:AB284"/>
    <mergeCell ref="B285:K285"/>
    <mergeCell ref="L285:P285"/>
    <mergeCell ref="Q285:U285"/>
    <mergeCell ref="W285:Y285"/>
    <mergeCell ref="Z285:AB285"/>
    <mergeCell ref="B282:K282"/>
    <mergeCell ref="L282:P282"/>
    <mergeCell ref="Q282:U282"/>
    <mergeCell ref="W282:Y282"/>
    <mergeCell ref="Z282:AB282"/>
    <mergeCell ref="B283:K283"/>
    <mergeCell ref="L283:P283"/>
    <mergeCell ref="Q283:U283"/>
    <mergeCell ref="W283:Y283"/>
    <mergeCell ref="Z283:AB283"/>
    <mergeCell ref="B288:K288"/>
    <mergeCell ref="L288:P288"/>
    <mergeCell ref="Q288:U288"/>
    <mergeCell ref="W288:Y288"/>
    <mergeCell ref="Z288:AB288"/>
    <mergeCell ref="B289:K289"/>
    <mergeCell ref="L289:P289"/>
    <mergeCell ref="Q289:U289"/>
    <mergeCell ref="W289:Y289"/>
    <mergeCell ref="Z289:AB289"/>
    <mergeCell ref="B286:K286"/>
    <mergeCell ref="L286:P286"/>
    <mergeCell ref="Q286:U286"/>
    <mergeCell ref="W286:Y286"/>
    <mergeCell ref="Z286:AB286"/>
    <mergeCell ref="B287:K287"/>
    <mergeCell ref="L287:P287"/>
    <mergeCell ref="Q287:U287"/>
    <mergeCell ref="W287:Y287"/>
    <mergeCell ref="Z287:AB287"/>
    <mergeCell ref="B292:K292"/>
    <mergeCell ref="L292:P292"/>
    <mergeCell ref="Q292:U292"/>
    <mergeCell ref="W292:Y292"/>
    <mergeCell ref="Z292:AB292"/>
    <mergeCell ref="B293:K293"/>
    <mergeCell ref="L293:P293"/>
    <mergeCell ref="Q293:U293"/>
    <mergeCell ref="W293:Y293"/>
    <mergeCell ref="Z293:AB293"/>
    <mergeCell ref="B290:K290"/>
    <mergeCell ref="L290:P290"/>
    <mergeCell ref="Q290:U290"/>
    <mergeCell ref="W290:Y290"/>
    <mergeCell ref="Z290:AB290"/>
    <mergeCell ref="B291:K291"/>
    <mergeCell ref="L291:P291"/>
    <mergeCell ref="Q291:U291"/>
    <mergeCell ref="W291:Y291"/>
    <mergeCell ref="Z291:AB291"/>
    <mergeCell ref="B296:K296"/>
    <mergeCell ref="L296:P296"/>
    <mergeCell ref="Q296:U296"/>
    <mergeCell ref="W296:Y296"/>
    <mergeCell ref="Z296:AB296"/>
    <mergeCell ref="B297:K297"/>
    <mergeCell ref="L297:P297"/>
    <mergeCell ref="Q297:U297"/>
    <mergeCell ref="W297:Y297"/>
    <mergeCell ref="Z297:AB297"/>
    <mergeCell ref="B294:K294"/>
    <mergeCell ref="L294:P294"/>
    <mergeCell ref="Q294:U294"/>
    <mergeCell ref="W294:Y294"/>
    <mergeCell ref="Z294:AB294"/>
    <mergeCell ref="B295:K295"/>
    <mergeCell ref="L295:P295"/>
    <mergeCell ref="Q295:U295"/>
    <mergeCell ref="W295:Y295"/>
    <mergeCell ref="Z295:AB295"/>
    <mergeCell ref="B300:K300"/>
    <mergeCell ref="L300:P300"/>
    <mergeCell ref="Q300:U300"/>
    <mergeCell ref="W300:Y300"/>
    <mergeCell ref="Z300:AB300"/>
    <mergeCell ref="B301:K301"/>
    <mergeCell ref="L301:P301"/>
    <mergeCell ref="Q301:U301"/>
    <mergeCell ref="W301:Y301"/>
    <mergeCell ref="Z301:AB301"/>
    <mergeCell ref="B298:K298"/>
    <mergeCell ref="L298:P298"/>
    <mergeCell ref="Q298:U298"/>
    <mergeCell ref="W298:Y298"/>
    <mergeCell ref="Z298:AB298"/>
    <mergeCell ref="B299:K299"/>
    <mergeCell ref="L299:P299"/>
    <mergeCell ref="Q299:U299"/>
    <mergeCell ref="W299:Y299"/>
    <mergeCell ref="Z299:AB299"/>
    <mergeCell ref="B304:K304"/>
    <mergeCell ref="L304:P304"/>
    <mergeCell ref="Q304:U304"/>
    <mergeCell ref="W304:Y304"/>
    <mergeCell ref="Z304:AB304"/>
    <mergeCell ref="B305:K305"/>
    <mergeCell ref="L305:P305"/>
    <mergeCell ref="Q305:U305"/>
    <mergeCell ref="W305:Y305"/>
    <mergeCell ref="Z305:AB305"/>
    <mergeCell ref="B302:K302"/>
    <mergeCell ref="L302:P302"/>
    <mergeCell ref="Q302:U302"/>
    <mergeCell ref="W302:Y302"/>
    <mergeCell ref="Z302:AB302"/>
    <mergeCell ref="B303:K303"/>
    <mergeCell ref="L303:P303"/>
    <mergeCell ref="Q303:U303"/>
    <mergeCell ref="W303:Y303"/>
    <mergeCell ref="Z303:AB303"/>
    <mergeCell ref="B308:K308"/>
    <mergeCell ref="L308:P308"/>
    <mergeCell ref="Q308:U308"/>
    <mergeCell ref="W308:Y308"/>
    <mergeCell ref="Z308:AB308"/>
    <mergeCell ref="B309:K309"/>
    <mergeCell ref="L309:P309"/>
    <mergeCell ref="Q309:U309"/>
    <mergeCell ref="W309:Y309"/>
    <mergeCell ref="Z309:AB309"/>
    <mergeCell ref="B306:K306"/>
    <mergeCell ref="L306:P306"/>
    <mergeCell ref="Q306:U306"/>
    <mergeCell ref="W306:Y306"/>
    <mergeCell ref="Z306:AB306"/>
    <mergeCell ref="B307:K307"/>
    <mergeCell ref="L307:P307"/>
    <mergeCell ref="Q307:U307"/>
    <mergeCell ref="W307:Y307"/>
    <mergeCell ref="Z307:AB307"/>
    <mergeCell ref="B312:K312"/>
    <mergeCell ref="L312:P312"/>
    <mergeCell ref="Q312:U312"/>
    <mergeCell ref="W312:Y312"/>
    <mergeCell ref="Z312:AB312"/>
    <mergeCell ref="B313:K313"/>
    <mergeCell ref="L313:P313"/>
    <mergeCell ref="Q313:U313"/>
    <mergeCell ref="W313:Y313"/>
    <mergeCell ref="Z313:AB313"/>
    <mergeCell ref="B310:K310"/>
    <mergeCell ref="L310:P310"/>
    <mergeCell ref="Q310:U310"/>
    <mergeCell ref="W310:Y310"/>
    <mergeCell ref="Z310:AB310"/>
    <mergeCell ref="B311:K311"/>
    <mergeCell ref="L311:P311"/>
    <mergeCell ref="Q311:U311"/>
    <mergeCell ref="W311:Y311"/>
    <mergeCell ref="Z311:AB311"/>
    <mergeCell ref="B316:K316"/>
    <mergeCell ref="L316:P316"/>
    <mergeCell ref="Q316:U316"/>
    <mergeCell ref="W316:Y316"/>
    <mergeCell ref="Z316:AB316"/>
    <mergeCell ref="B317:K317"/>
    <mergeCell ref="L317:P317"/>
    <mergeCell ref="Q317:U317"/>
    <mergeCell ref="W317:Y317"/>
    <mergeCell ref="Z317:AB317"/>
    <mergeCell ref="B314:K314"/>
    <mergeCell ref="L314:P314"/>
    <mergeCell ref="Q314:U314"/>
    <mergeCell ref="W314:Y314"/>
    <mergeCell ref="Z314:AB314"/>
    <mergeCell ref="B315:K315"/>
    <mergeCell ref="L315:P315"/>
    <mergeCell ref="Q315:U315"/>
    <mergeCell ref="W315:Y315"/>
    <mergeCell ref="Z315:AB315"/>
    <mergeCell ref="B320:K320"/>
    <mergeCell ref="L320:P320"/>
    <mergeCell ref="Q320:U320"/>
    <mergeCell ref="W320:Y320"/>
    <mergeCell ref="Z320:AB320"/>
    <mergeCell ref="B321:K321"/>
    <mergeCell ref="L321:P321"/>
    <mergeCell ref="Q321:U321"/>
    <mergeCell ref="W321:Y321"/>
    <mergeCell ref="Z321:AB321"/>
    <mergeCell ref="B318:K318"/>
    <mergeCell ref="L318:P318"/>
    <mergeCell ref="Q318:U318"/>
    <mergeCell ref="W318:Y318"/>
    <mergeCell ref="Z318:AB318"/>
    <mergeCell ref="B319:K319"/>
    <mergeCell ref="L319:P319"/>
    <mergeCell ref="Q319:U319"/>
    <mergeCell ref="W319:Y319"/>
    <mergeCell ref="Z319:AB319"/>
    <mergeCell ref="B324:K324"/>
    <mergeCell ref="L324:P324"/>
    <mergeCell ref="Q324:U324"/>
    <mergeCell ref="W324:Y324"/>
    <mergeCell ref="Z324:AB324"/>
    <mergeCell ref="B325:K325"/>
    <mergeCell ref="L325:P325"/>
    <mergeCell ref="Q325:U325"/>
    <mergeCell ref="W325:Y325"/>
    <mergeCell ref="Z325:AB325"/>
    <mergeCell ref="B322:K322"/>
    <mergeCell ref="L322:P322"/>
    <mergeCell ref="Q322:U322"/>
    <mergeCell ref="W322:Y322"/>
    <mergeCell ref="Z322:AB322"/>
    <mergeCell ref="B323:K323"/>
    <mergeCell ref="L323:P323"/>
    <mergeCell ref="Q323:U323"/>
    <mergeCell ref="W323:Y323"/>
    <mergeCell ref="Z323:AB323"/>
    <mergeCell ref="B328:K328"/>
    <mergeCell ref="L328:P328"/>
    <mergeCell ref="Q328:U328"/>
    <mergeCell ref="W328:Y328"/>
    <mergeCell ref="Z328:AB328"/>
    <mergeCell ref="B329:K329"/>
    <mergeCell ref="L329:P329"/>
    <mergeCell ref="Q329:U329"/>
    <mergeCell ref="W329:Y329"/>
    <mergeCell ref="Z329:AB329"/>
    <mergeCell ref="B326:K326"/>
    <mergeCell ref="L326:P326"/>
    <mergeCell ref="Q326:U326"/>
    <mergeCell ref="W326:Y326"/>
    <mergeCell ref="Z326:AB326"/>
    <mergeCell ref="B327:K327"/>
    <mergeCell ref="L327:P327"/>
    <mergeCell ref="Q327:U327"/>
    <mergeCell ref="W327:Y327"/>
    <mergeCell ref="Z327:AB327"/>
    <mergeCell ref="B332:K332"/>
    <mergeCell ref="L332:P332"/>
    <mergeCell ref="Q332:U332"/>
    <mergeCell ref="W332:Y332"/>
    <mergeCell ref="Z332:AB332"/>
    <mergeCell ref="B333:K333"/>
    <mergeCell ref="L333:P333"/>
    <mergeCell ref="Q333:U333"/>
    <mergeCell ref="W333:Y333"/>
    <mergeCell ref="Z333:AB333"/>
    <mergeCell ref="B330:K330"/>
    <mergeCell ref="L330:P330"/>
    <mergeCell ref="Q330:U330"/>
    <mergeCell ref="W330:Y330"/>
    <mergeCell ref="Z330:AB330"/>
    <mergeCell ref="B331:K331"/>
    <mergeCell ref="L331:P331"/>
    <mergeCell ref="Q331:U331"/>
    <mergeCell ref="W331:Y331"/>
    <mergeCell ref="Z331:AB331"/>
    <mergeCell ref="B336:K336"/>
    <mergeCell ref="L336:P336"/>
    <mergeCell ref="Q336:U336"/>
    <mergeCell ref="W336:Y336"/>
    <mergeCell ref="Z336:AB336"/>
    <mergeCell ref="B337:K337"/>
    <mergeCell ref="L337:P337"/>
    <mergeCell ref="Q337:U337"/>
    <mergeCell ref="W337:Y337"/>
    <mergeCell ref="Z337:AB337"/>
    <mergeCell ref="B334:K334"/>
    <mergeCell ref="L334:P334"/>
    <mergeCell ref="Q334:U334"/>
    <mergeCell ref="W334:Y334"/>
    <mergeCell ref="Z334:AB334"/>
    <mergeCell ref="B335:K335"/>
    <mergeCell ref="L335:P335"/>
    <mergeCell ref="Q335:U335"/>
    <mergeCell ref="W335:Y335"/>
    <mergeCell ref="Z335:AB335"/>
    <mergeCell ref="B340:K340"/>
    <mergeCell ref="L340:P340"/>
    <mergeCell ref="Q340:U340"/>
    <mergeCell ref="W340:Y340"/>
    <mergeCell ref="Z340:AB340"/>
    <mergeCell ref="B341:K341"/>
    <mergeCell ref="L341:P341"/>
    <mergeCell ref="Q341:U341"/>
    <mergeCell ref="W341:Y341"/>
    <mergeCell ref="Z341:AB341"/>
    <mergeCell ref="B338:K338"/>
    <mergeCell ref="L338:P338"/>
    <mergeCell ref="Q338:U338"/>
    <mergeCell ref="W338:Y338"/>
    <mergeCell ref="Z338:AB338"/>
    <mergeCell ref="B339:K339"/>
    <mergeCell ref="L339:P339"/>
    <mergeCell ref="Q339:U339"/>
    <mergeCell ref="W339:Y339"/>
    <mergeCell ref="Z339:AB339"/>
    <mergeCell ref="B344:K344"/>
    <mergeCell ref="L344:P344"/>
    <mergeCell ref="Q344:U344"/>
    <mergeCell ref="W344:Y344"/>
    <mergeCell ref="Z344:AB344"/>
    <mergeCell ref="B345:K345"/>
    <mergeCell ref="L345:P345"/>
    <mergeCell ref="Q345:U345"/>
    <mergeCell ref="W345:Y345"/>
    <mergeCell ref="Z345:AB345"/>
    <mergeCell ref="B342:K342"/>
    <mergeCell ref="L342:P342"/>
    <mergeCell ref="Q342:U342"/>
    <mergeCell ref="W342:Y342"/>
    <mergeCell ref="Z342:AB342"/>
    <mergeCell ref="B343:K343"/>
    <mergeCell ref="L343:P343"/>
    <mergeCell ref="Q343:U343"/>
    <mergeCell ref="W343:Y343"/>
    <mergeCell ref="Z343:AB343"/>
    <mergeCell ref="B348:K348"/>
    <mergeCell ref="L348:P348"/>
    <mergeCell ref="Q348:U348"/>
    <mergeCell ref="W348:Y348"/>
    <mergeCell ref="Z348:AB348"/>
    <mergeCell ref="B349:K349"/>
    <mergeCell ref="L349:P349"/>
    <mergeCell ref="Q349:U349"/>
    <mergeCell ref="W349:Y349"/>
    <mergeCell ref="Z349:AB349"/>
    <mergeCell ref="B346:K346"/>
    <mergeCell ref="L346:P346"/>
    <mergeCell ref="Q346:U346"/>
    <mergeCell ref="W346:Y346"/>
    <mergeCell ref="Z346:AB346"/>
    <mergeCell ref="B347:K347"/>
    <mergeCell ref="L347:P347"/>
    <mergeCell ref="Q347:U347"/>
    <mergeCell ref="W347:Y347"/>
    <mergeCell ref="Z347:AB347"/>
    <mergeCell ref="B352:K352"/>
    <mergeCell ref="L352:P352"/>
    <mergeCell ref="Q352:U352"/>
    <mergeCell ref="W352:Y352"/>
    <mergeCell ref="Z352:AB352"/>
    <mergeCell ref="B353:K353"/>
    <mergeCell ref="L353:P353"/>
    <mergeCell ref="Q353:U353"/>
    <mergeCell ref="W353:Y353"/>
    <mergeCell ref="Z353:AB353"/>
    <mergeCell ref="B350:K350"/>
    <mergeCell ref="L350:P350"/>
    <mergeCell ref="Q350:U350"/>
    <mergeCell ref="W350:Y350"/>
    <mergeCell ref="Z350:AB350"/>
    <mergeCell ref="B351:K351"/>
    <mergeCell ref="L351:P351"/>
    <mergeCell ref="Q351:U351"/>
    <mergeCell ref="W351:Y351"/>
    <mergeCell ref="Z351:AB351"/>
    <mergeCell ref="B356:K356"/>
    <mergeCell ref="L356:P356"/>
    <mergeCell ref="Q356:U356"/>
    <mergeCell ref="W356:Y356"/>
    <mergeCell ref="Z356:AB356"/>
    <mergeCell ref="B357:K357"/>
    <mergeCell ref="L357:P357"/>
    <mergeCell ref="Q357:U357"/>
    <mergeCell ref="W357:Y357"/>
    <mergeCell ref="Z357:AB357"/>
    <mergeCell ref="B354:K354"/>
    <mergeCell ref="L354:P354"/>
    <mergeCell ref="Q354:U354"/>
    <mergeCell ref="W354:Y354"/>
    <mergeCell ref="Z354:AB354"/>
    <mergeCell ref="B355:K355"/>
    <mergeCell ref="L355:P355"/>
    <mergeCell ref="Q355:U355"/>
    <mergeCell ref="W355:Y355"/>
    <mergeCell ref="Z355:AB355"/>
  </mergeCells>
  <phoneticPr fontId="10"/>
  <conditionalFormatting sqref="AE58:AE357">
    <cfRule type="expression" dxfId="6" priority="2378">
      <formula>$AE58="数式を削除して手入力"</formula>
    </cfRule>
  </conditionalFormatting>
  <dataValidations xWindow="495" yWindow="386" count="6">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3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357" xr:uid="{66348D41-B832-432D-AE11-3C2691DEDF5E}">
      <formula1>INDIRECT(Q58)</formula1>
    </dataValidation>
    <dataValidation type="list" allowBlank="1" showInputMessage="1" showErrorMessage="1" sqref="Q58:U357" xr:uid="{795D5929-9261-4CF2-A560-AABAC07FF1FA}">
      <formula1>"新潟県"</formula1>
    </dataValidation>
  </dataValidations>
  <pageMargins left="0.7" right="0.7" top="0.75" bottom="0.75" header="0.3" footer="0.3"/>
  <pageSetup paperSize="9" scale="66"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Z58:AB357</xm:sqref>
        </x14:dataValidation>
        <x14:dataValidation type="list" allowBlank="1" showInputMessage="1" showErrorMessage="1" xr:uid="{9DAE3ADC-92C3-476C-AED7-ABA654180295}">
          <x14:formula1>
            <xm:f>【参考】数式用!$AJ$3:$AJ$49</xm:f>
          </x14:formula1>
          <xm:sqref>C13:R13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B13" sqref="B13:AI13"/>
    </sheetView>
  </sheetViews>
  <sheetFormatPr defaultColWidth="9" defaultRowHeight="12.75"/>
  <cols>
    <col min="1" max="1" width="3.46484375" bestFit="1" customWidth="1"/>
    <col min="2" max="2" width="4.46484375" customWidth="1"/>
    <col min="3" max="8" width="2.46484375" customWidth="1"/>
    <col min="9" max="10" width="3.46484375" customWidth="1"/>
    <col min="11" max="19" width="2.46484375" customWidth="1"/>
    <col min="20" max="20" width="3" customWidth="1"/>
    <col min="21" max="24" width="2.46484375" customWidth="1"/>
    <col min="25" max="25" width="3.6640625" customWidth="1"/>
    <col min="26" max="26" width="14.6640625" customWidth="1"/>
    <col min="27" max="29" width="2.46484375" customWidth="1"/>
    <col min="30" max="30" width="4.86328125" customWidth="1"/>
    <col min="31" max="32" width="2.46484375" customWidth="1"/>
    <col min="33" max="33" width="6.796875" customWidth="1"/>
    <col min="34" max="34" width="4" customWidth="1"/>
    <col min="35" max="35" width="4.1328125" customWidth="1"/>
    <col min="36" max="36" width="2.46484375" customWidth="1"/>
    <col min="37" max="37" width="6.46484375" customWidth="1"/>
    <col min="38" max="43" width="9.1328125" customWidth="1"/>
    <col min="44" max="44" width="9.46484375" bestFit="1" customWidth="1"/>
    <col min="47" max="47" width="4.5312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15" t="s">
        <v>26</v>
      </c>
      <c r="AC1" s="616"/>
      <c r="AD1" s="616"/>
      <c r="AE1" s="615" t="str">
        <f>IF(基本情報入力シート!C13&lt;&gt;"", 基本情報入力シート!C13, "")</f>
        <v>新潟県</v>
      </c>
      <c r="AF1" s="616"/>
      <c r="AG1" s="616"/>
      <c r="AH1" s="616"/>
      <c r="AI1" s="617"/>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47" t="s">
        <v>4</v>
      </c>
      <c r="B3" s="648"/>
      <c r="C3" s="648"/>
      <c r="D3" s="648"/>
      <c r="E3" s="648"/>
      <c r="F3" s="649"/>
      <c r="G3" s="636" t="str">
        <f>IF(基本情報入力シート!L17="","",基本情報入力シート!L17)</f>
        <v/>
      </c>
      <c r="H3" s="637"/>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I3" s="637"/>
      <c r="AJ3" s="50"/>
    </row>
    <row r="4" spans="1:48" s="23" customFormat="1" ht="14.25" customHeight="1">
      <c r="A4" s="650" t="s">
        <v>28</v>
      </c>
      <c r="B4" s="651"/>
      <c r="C4" s="651"/>
      <c r="D4" s="651"/>
      <c r="E4" s="651"/>
      <c r="F4" s="652"/>
      <c r="G4" s="638" t="str">
        <f>IF(基本情報入力シート!L18="","",基本情報入力シート!L18)</f>
        <v/>
      </c>
      <c r="H4" s="639"/>
      <c r="I4" s="639"/>
      <c r="J4" s="639"/>
      <c r="K4" s="639"/>
      <c r="L4" s="639"/>
      <c r="M4" s="639"/>
      <c r="N4" s="639"/>
      <c r="O4" s="639"/>
      <c r="P4" s="639"/>
      <c r="Q4" s="639"/>
      <c r="R4" s="639"/>
      <c r="S4" s="639"/>
      <c r="T4" s="639"/>
      <c r="U4" s="639"/>
      <c r="V4" s="639"/>
      <c r="W4" s="639"/>
      <c r="X4" s="639"/>
      <c r="Y4" s="639"/>
      <c r="Z4" s="639"/>
      <c r="AA4" s="639"/>
      <c r="AB4" s="639"/>
      <c r="AC4" s="639"/>
      <c r="AD4" s="639"/>
      <c r="AE4" s="639"/>
      <c r="AF4" s="639"/>
      <c r="AG4" s="639"/>
      <c r="AH4" s="639"/>
      <c r="AI4" s="639"/>
      <c r="AJ4" s="50"/>
    </row>
    <row r="5" spans="1:48" s="23" customFormat="1" ht="12.75" customHeight="1">
      <c r="A5" s="626" t="s">
        <v>29</v>
      </c>
      <c r="B5" s="627"/>
      <c r="C5" s="627"/>
      <c r="D5" s="627"/>
      <c r="E5" s="627"/>
      <c r="F5" s="628"/>
      <c r="G5" s="55" t="s">
        <v>7</v>
      </c>
      <c r="H5" s="632" t="str">
        <f>IF(基本情報入力シート!AN20="－","",基本情報入力シート!AN20)</f>
        <v>-</v>
      </c>
      <c r="I5" s="632"/>
      <c r="J5" s="632"/>
      <c r="K5" s="632"/>
      <c r="L5" s="632"/>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29"/>
      <c r="B6" s="630"/>
      <c r="C6" s="630"/>
      <c r="D6" s="630"/>
      <c r="E6" s="630"/>
      <c r="F6" s="631"/>
      <c r="G6" s="640" t="str">
        <f>IF(基本情報入力シート!L20="","",基本情報入力シート!L20)</f>
        <v/>
      </c>
      <c r="H6" s="641"/>
      <c r="I6" s="641"/>
      <c r="J6" s="641"/>
      <c r="K6" s="641"/>
      <c r="L6" s="641"/>
      <c r="M6" s="641"/>
      <c r="N6" s="641"/>
      <c r="O6" s="641"/>
      <c r="P6" s="641"/>
      <c r="Q6" s="641"/>
      <c r="R6" s="641"/>
      <c r="S6" s="641"/>
      <c r="T6" s="641"/>
      <c r="U6" s="641"/>
      <c r="V6" s="641"/>
      <c r="W6" s="641"/>
      <c r="X6" s="641"/>
      <c r="Y6" s="641"/>
      <c r="Z6" s="641"/>
      <c r="AA6" s="641"/>
      <c r="AB6" s="641"/>
      <c r="AC6" s="641"/>
      <c r="AD6" s="641"/>
      <c r="AE6" s="641"/>
      <c r="AF6" s="641"/>
      <c r="AG6" s="641"/>
      <c r="AH6" s="641"/>
      <c r="AI6" s="641"/>
      <c r="AJ6" s="50"/>
    </row>
    <row r="7" spans="1:48" s="23" customFormat="1" ht="11.45" customHeight="1">
      <c r="A7" s="629"/>
      <c r="B7" s="630"/>
      <c r="C7" s="630"/>
      <c r="D7" s="630"/>
      <c r="E7" s="630"/>
      <c r="F7" s="631"/>
      <c r="G7" s="642" t="str">
        <f>IF(基本情報入力シート!L21="","",基本情報入力シート!L21)</f>
        <v/>
      </c>
      <c r="H7" s="643"/>
      <c r="I7" s="643"/>
      <c r="J7" s="643"/>
      <c r="K7" s="643"/>
      <c r="L7" s="643"/>
      <c r="M7" s="643"/>
      <c r="N7" s="643"/>
      <c r="O7" s="643"/>
      <c r="P7" s="643"/>
      <c r="Q7" s="643"/>
      <c r="R7" s="643"/>
      <c r="S7" s="643"/>
      <c r="T7" s="643"/>
      <c r="U7" s="643"/>
      <c r="V7" s="643"/>
      <c r="W7" s="643"/>
      <c r="X7" s="643"/>
      <c r="Y7" s="643"/>
      <c r="Z7" s="643"/>
      <c r="AA7" s="643"/>
      <c r="AB7" s="643"/>
      <c r="AC7" s="643"/>
      <c r="AD7" s="643"/>
      <c r="AE7" s="643"/>
      <c r="AF7" s="643"/>
      <c r="AG7" s="643"/>
      <c r="AH7" s="643"/>
      <c r="AI7" s="643"/>
      <c r="AJ7" s="50"/>
    </row>
    <row r="8" spans="1:48" s="23" customFormat="1" ht="13.5" customHeight="1">
      <c r="A8" s="633" t="s">
        <v>4</v>
      </c>
      <c r="B8" s="634"/>
      <c r="C8" s="634"/>
      <c r="D8" s="634"/>
      <c r="E8" s="634"/>
      <c r="F8" s="635"/>
      <c r="G8" s="656" t="str">
        <f>IF(基本情報入力シート!L25="","",基本情報入力シート!L25)</f>
        <v/>
      </c>
      <c r="H8" s="657"/>
      <c r="I8" s="657"/>
      <c r="J8" s="657"/>
      <c r="K8" s="657"/>
      <c r="L8" s="657"/>
      <c r="M8" s="657"/>
      <c r="N8" s="657"/>
      <c r="O8" s="657"/>
      <c r="P8" s="657"/>
      <c r="Q8" s="657"/>
      <c r="R8" s="657"/>
      <c r="S8" s="657"/>
      <c r="T8" s="657"/>
      <c r="U8" s="657"/>
      <c r="V8" s="657"/>
      <c r="W8" s="657"/>
      <c r="X8" s="657"/>
      <c r="Y8" s="657"/>
      <c r="Z8" s="657"/>
      <c r="AA8" s="657"/>
      <c r="AB8" s="657"/>
      <c r="AC8" s="657"/>
      <c r="AD8" s="657"/>
      <c r="AE8" s="657"/>
      <c r="AF8" s="657"/>
      <c r="AG8" s="657"/>
      <c r="AH8" s="657"/>
      <c r="AI8" s="657"/>
      <c r="AJ8" s="50"/>
    </row>
    <row r="9" spans="1:48" s="23" customFormat="1">
      <c r="A9" s="629" t="s">
        <v>30</v>
      </c>
      <c r="B9" s="630"/>
      <c r="C9" s="630"/>
      <c r="D9" s="630"/>
      <c r="E9" s="630"/>
      <c r="F9" s="631"/>
      <c r="G9" s="658" t="str">
        <f>IF(基本情報入力シート!L26="","",基本情報入力シート!L26)</f>
        <v/>
      </c>
      <c r="H9" s="659"/>
      <c r="I9" s="659"/>
      <c r="J9" s="659"/>
      <c r="K9" s="659"/>
      <c r="L9" s="659"/>
      <c r="M9" s="659"/>
      <c r="N9" s="659"/>
      <c r="O9" s="659"/>
      <c r="P9" s="659"/>
      <c r="Q9" s="659"/>
      <c r="R9" s="659"/>
      <c r="S9" s="659"/>
      <c r="T9" s="659"/>
      <c r="U9" s="659"/>
      <c r="V9" s="659"/>
      <c r="W9" s="659"/>
      <c r="X9" s="659"/>
      <c r="Y9" s="659"/>
      <c r="Z9" s="659"/>
      <c r="AA9" s="659"/>
      <c r="AB9" s="659"/>
      <c r="AC9" s="659"/>
      <c r="AD9" s="659"/>
      <c r="AE9" s="659"/>
      <c r="AF9" s="659"/>
      <c r="AG9" s="659"/>
      <c r="AH9" s="659"/>
      <c r="AI9" s="659"/>
      <c r="AJ9" s="50"/>
    </row>
    <row r="10" spans="1:48" s="23" customFormat="1" ht="13.5" customHeight="1">
      <c r="A10" s="665" t="s">
        <v>31</v>
      </c>
      <c r="B10" s="665"/>
      <c r="C10" s="665"/>
      <c r="D10" s="665"/>
      <c r="E10" s="665"/>
      <c r="F10" s="665"/>
      <c r="G10" s="666" t="s">
        <v>16</v>
      </c>
      <c r="H10" s="667"/>
      <c r="I10" s="667"/>
      <c r="J10" s="667"/>
      <c r="K10" s="653" t="str">
        <f>IF(基本情報入力シート!L27="","",基本情報入力シート!L27)</f>
        <v/>
      </c>
      <c r="L10" s="654"/>
      <c r="M10" s="654"/>
      <c r="N10" s="654"/>
      <c r="O10" s="654"/>
      <c r="P10" s="654"/>
      <c r="Q10" s="654"/>
      <c r="R10" s="654"/>
      <c r="S10" s="654"/>
      <c r="T10" s="655"/>
      <c r="U10" s="644" t="s">
        <v>17</v>
      </c>
      <c r="V10" s="645"/>
      <c r="W10" s="645"/>
      <c r="X10" s="646"/>
      <c r="Y10" s="653" t="str">
        <f>IF(基本情報入力シート!L28="","",基本情報入力シート!L28)</f>
        <v/>
      </c>
      <c r="Z10" s="654"/>
      <c r="AA10" s="654"/>
      <c r="AB10" s="654"/>
      <c r="AC10" s="654"/>
      <c r="AD10" s="654"/>
      <c r="AE10" s="654"/>
      <c r="AF10" s="654"/>
      <c r="AG10" s="654"/>
      <c r="AH10" s="654"/>
      <c r="AI10" s="654"/>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587" t="s">
        <v>1914</v>
      </c>
      <c r="C13" s="587"/>
      <c r="D13" s="587"/>
      <c r="E13" s="587"/>
      <c r="F13" s="587"/>
      <c r="G13" s="587"/>
      <c r="H13" s="587"/>
      <c r="I13" s="587"/>
      <c r="J13" s="587"/>
      <c r="K13" s="587"/>
      <c r="L13" s="587"/>
      <c r="M13" s="587"/>
      <c r="N13" s="587"/>
      <c r="O13" s="587"/>
      <c r="P13" s="587"/>
      <c r="Q13" s="587"/>
      <c r="R13" s="587"/>
      <c r="S13" s="587"/>
      <c r="T13" s="587"/>
      <c r="U13" s="587"/>
      <c r="V13" s="587"/>
      <c r="W13" s="587"/>
      <c r="X13" s="587"/>
      <c r="Y13" s="587"/>
      <c r="Z13" s="587"/>
      <c r="AA13" s="587"/>
      <c r="AB13" s="587"/>
      <c r="AC13" s="587"/>
      <c r="AD13" s="587"/>
      <c r="AE13" s="587"/>
      <c r="AF13" s="587"/>
      <c r="AG13" s="587"/>
      <c r="AH13" s="587"/>
      <c r="AI13" s="587"/>
      <c r="AK13" s="87"/>
      <c r="AL13" s="87"/>
      <c r="AM13" s="87"/>
      <c r="AN13" s="87"/>
      <c r="AO13" s="87"/>
      <c r="AP13" s="87"/>
      <c r="AQ13" s="87"/>
      <c r="AR13" s="87"/>
      <c r="AS13" s="87"/>
      <c r="AT13" s="87"/>
      <c r="AU13" s="87"/>
      <c r="AV13" s="87"/>
    </row>
    <row r="14" spans="1:48" ht="18" customHeight="1" thickBot="1">
      <c r="A14" s="51"/>
      <c r="B14" s="588" t="s">
        <v>2044</v>
      </c>
      <c r="C14" s="589"/>
      <c r="D14" s="589"/>
      <c r="E14" s="589"/>
      <c r="F14" s="589"/>
      <c r="G14" s="589"/>
      <c r="H14" s="589"/>
      <c r="I14" s="589"/>
      <c r="J14" s="589"/>
      <c r="K14" s="589"/>
      <c r="L14" s="589"/>
      <c r="M14" s="589"/>
      <c r="N14" s="589"/>
      <c r="O14" s="589"/>
      <c r="P14" s="589"/>
      <c r="Q14" s="589"/>
      <c r="R14" s="589"/>
      <c r="S14" s="589"/>
      <c r="T14" s="589"/>
      <c r="U14" s="589"/>
      <c r="V14" s="589"/>
      <c r="W14" s="589"/>
      <c r="X14" s="589"/>
      <c r="Y14" s="589"/>
      <c r="Z14" s="589"/>
      <c r="AA14" s="589"/>
      <c r="AB14" s="589"/>
      <c r="AC14" s="589"/>
      <c r="AD14" s="589"/>
      <c r="AE14" s="589"/>
      <c r="AF14" s="589"/>
      <c r="AG14" s="589"/>
      <c r="AH14" s="470" t="str">
        <f>IF(G4="","",IF(COUNTIF(基本情報入力シート!AN58:AN357,"加算対象")=COUNTIFS('別紙様式2-3（個表）'!J15:J314,"&lt;&gt;",'別紙様式2-3（個表）'!AP15:AP314,"加算対象"),"○","×"))</f>
        <v/>
      </c>
      <c r="AI14" s="471"/>
      <c r="AJ14" s="38"/>
    </row>
    <row r="15" spans="1:48" ht="28.25" customHeight="1">
      <c r="A15" s="51"/>
      <c r="B15" s="669" t="s">
        <v>2425</v>
      </c>
      <c r="C15" s="669"/>
      <c r="D15" s="669"/>
      <c r="E15" s="669"/>
      <c r="F15" s="669"/>
      <c r="G15" s="669"/>
      <c r="H15" s="669"/>
      <c r="I15" s="669"/>
      <c r="J15" s="669"/>
      <c r="K15" s="669"/>
      <c r="L15" s="669"/>
      <c r="M15" s="669"/>
      <c r="N15" s="669"/>
      <c r="O15" s="669"/>
      <c r="P15" s="669"/>
      <c r="Q15" s="669"/>
      <c r="R15" s="669"/>
      <c r="S15" s="669"/>
      <c r="T15" s="669"/>
      <c r="U15" s="669"/>
      <c r="V15" s="669"/>
      <c r="W15" s="669"/>
      <c r="X15" s="669"/>
      <c r="Y15" s="669"/>
      <c r="Z15" s="669"/>
      <c r="AA15" s="669"/>
      <c r="AB15" s="669"/>
      <c r="AC15" s="669"/>
      <c r="AD15" s="669"/>
      <c r="AE15" s="669"/>
      <c r="AF15" s="669"/>
      <c r="AG15" s="669"/>
      <c r="AH15" s="669"/>
      <c r="AI15" s="669"/>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 customHeight="1" thickBot="1">
      <c r="A17" s="51" t="s">
        <v>33</v>
      </c>
      <c r="B17" s="54" t="s">
        <v>1915</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8" customHeight="1" thickBot="1">
      <c r="A18" s="51"/>
      <c r="B18" s="590" t="s">
        <v>2386</v>
      </c>
      <c r="C18" s="590"/>
      <c r="D18" s="590"/>
      <c r="E18" s="590"/>
      <c r="F18" s="590"/>
      <c r="G18" s="590"/>
      <c r="H18" s="590"/>
      <c r="I18" s="590"/>
      <c r="J18" s="590"/>
      <c r="K18" s="590"/>
      <c r="L18" s="590"/>
      <c r="M18" s="590"/>
      <c r="N18" s="590"/>
      <c r="O18" s="590"/>
      <c r="P18" s="590"/>
      <c r="Q18" s="590"/>
      <c r="R18" s="590"/>
      <c r="S18" s="590"/>
      <c r="T18" s="590"/>
      <c r="U18" s="590"/>
      <c r="V18" s="590"/>
      <c r="W18" s="590"/>
      <c r="X18" s="590"/>
      <c r="Y18" s="590"/>
      <c r="Z18" s="590"/>
      <c r="AA18" s="590"/>
      <c r="AB18" s="590"/>
      <c r="AC18" s="590"/>
      <c r="AD18" s="590"/>
      <c r="AE18" s="590"/>
      <c r="AF18" s="590"/>
      <c r="AG18" s="588"/>
      <c r="AH18" s="470" t="str">
        <f>IF(G4="","",IF(AND(COUNTIFS('別紙様式2-3（個表）'!K15:K314,"要件を満たさない",'別紙様式2-3（個表）'!AP15:AP314,"加算対象")=0,COUNTIF(基本情報入力シート!AN58:AN357,"加算対象")=COUNTIFS('別紙様式2-3（個表）'!K15:K314,"&lt;&gt;",'別紙様式2-3（個表）'!AP15:AP314,"加算対象")),"○",
IF(AND(COUNTIFS('別紙様式2-3（個表）'!K15:K114,"要件を満たさない",'別紙様式2-3（個表）'!AP15:AP114,"加算対象")&gt;=1,COUNTIF(基本情報入力シート!AN58:AN157,"加算対象")=COUNTIFS('別紙様式2-3（個表）'!K15:K114,"&lt;&gt;",'別紙様式2-3（個表）'!AP15:AP114,"加算対象")),"△","×")))</f>
        <v/>
      </c>
      <c r="AI18" s="471"/>
      <c r="AJ18" s="192"/>
      <c r="AK18" s="260"/>
      <c r="AR18" s="25"/>
    </row>
    <row r="19" spans="1:53" ht="53.45" customHeight="1">
      <c r="A19" s="51"/>
      <c r="B19" s="677" t="s">
        <v>2426</v>
      </c>
      <c r="C19" s="677"/>
      <c r="D19" s="677"/>
      <c r="E19" s="677"/>
      <c r="F19" s="677"/>
      <c r="G19" s="677"/>
      <c r="H19" s="677"/>
      <c r="I19" s="677"/>
      <c r="J19" s="677"/>
      <c r="K19" s="677"/>
      <c r="L19" s="677"/>
      <c r="M19" s="677"/>
      <c r="N19" s="677"/>
      <c r="O19" s="677"/>
      <c r="P19" s="677"/>
      <c r="Q19" s="677"/>
      <c r="R19" s="677"/>
      <c r="S19" s="677"/>
      <c r="T19" s="677"/>
      <c r="U19" s="677"/>
      <c r="V19" s="677"/>
      <c r="W19" s="677"/>
      <c r="X19" s="677"/>
      <c r="Y19" s="677"/>
      <c r="Z19" s="677"/>
      <c r="AA19" s="677"/>
      <c r="AB19" s="677"/>
      <c r="AC19" s="677"/>
      <c r="AD19" s="677"/>
      <c r="AE19" s="677"/>
      <c r="AF19" s="677"/>
      <c r="AG19" s="677"/>
      <c r="AH19" s="355"/>
      <c r="AI19" s="355"/>
      <c r="AJ19" s="192"/>
      <c r="AK19" s="260"/>
      <c r="AR19" s="25"/>
    </row>
    <row r="20" spans="1:53" s="33" customFormat="1" ht="10.8"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2413</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 customHeight="1" thickBot="1">
      <c r="A22" s="51"/>
      <c r="B22" s="678" t="s">
        <v>2496</v>
      </c>
      <c r="C22" s="609"/>
      <c r="D22" s="609"/>
      <c r="E22" s="609"/>
      <c r="F22" s="609"/>
      <c r="G22" s="609"/>
      <c r="H22" s="609"/>
      <c r="I22" s="609"/>
      <c r="J22" s="609"/>
      <c r="K22" s="609"/>
      <c r="L22" s="609"/>
      <c r="M22" s="609"/>
      <c r="N22" s="609"/>
      <c r="O22" s="609"/>
      <c r="P22" s="609"/>
      <c r="Q22" s="609"/>
      <c r="R22" s="609"/>
      <c r="S22" s="609"/>
      <c r="T22" s="609"/>
      <c r="U22" s="609"/>
      <c r="V22" s="609"/>
      <c r="W22" s="609"/>
      <c r="X22" s="609"/>
      <c r="Y22" s="609"/>
      <c r="Z22" s="609"/>
      <c r="AA22" s="609"/>
      <c r="AB22" s="609"/>
      <c r="AC22" s="609"/>
      <c r="AD22" s="609"/>
      <c r="AE22" s="609"/>
      <c r="AF22" s="609"/>
      <c r="AG22" s="609"/>
      <c r="AH22" s="470" t="str">
        <f>IF(OR(G4="",COUNTIFS('別紙様式2-3（個表）'!L15:L314,"職場環境改善の取組を行っている")=COUNTIF(基本情報入力シート!AN58:AN357,"加算対象")),"",IF(AND(COUNTIFS('別紙様式2-3（個表）'!L15:L314,"要件を満たさない",'別紙様式2-3（個表）'!AP15:AP314,"加算対象")=0,COUNTIF(基本情報入力シート!AN58:AN357,"加算対象")=COUNTIFS('別紙様式2-3（個表）'!L15:L314,"&lt;&gt;",'別紙様式2-3（個表）'!AP15:AP314,"加算対象")),"○",
IF(AND(COUNTIFS('別紙様式2-3（個表）'!L15:L314,"要件を満たさない",'別紙様式2-3（個表）'!AP15:AP314,"加算対象")&gt;=1,COUNTIF(基本情報入力シート!AN58:AN357,"加算対象")=COUNTIFS('別紙様式2-3（個表）'!L15:L314,"&lt;&gt;",'別紙様式2-3（個表）'!AP15:AP314,"加算対象")),"△","×")))</f>
        <v/>
      </c>
      <c r="AI22" s="471"/>
      <c r="AJ22" s="192"/>
      <c r="AK22" s="260"/>
      <c r="AR22" s="25"/>
    </row>
    <row r="23" spans="1:53" ht="33" customHeight="1" thickBot="1">
      <c r="A23" s="51"/>
      <c r="B23" s="663" t="s">
        <v>2427</v>
      </c>
      <c r="C23" s="609"/>
      <c r="D23" s="609"/>
      <c r="E23" s="609"/>
      <c r="F23" s="609"/>
      <c r="G23" s="609"/>
      <c r="H23" s="609"/>
      <c r="I23" s="609"/>
      <c r="J23" s="609"/>
      <c r="K23" s="609"/>
      <c r="L23" s="609"/>
      <c r="M23" s="609"/>
      <c r="N23" s="609"/>
      <c r="O23" s="609"/>
      <c r="P23" s="609"/>
      <c r="Q23" s="609"/>
      <c r="R23" s="609"/>
      <c r="S23" s="609"/>
      <c r="T23" s="609"/>
      <c r="U23" s="609"/>
      <c r="V23" s="609"/>
      <c r="W23" s="609"/>
      <c r="X23" s="609"/>
      <c r="Y23" s="609"/>
      <c r="Z23" s="609"/>
      <c r="AA23" s="609"/>
      <c r="AB23" s="609"/>
      <c r="AC23" s="609"/>
      <c r="AD23" s="609"/>
      <c r="AE23" s="609"/>
      <c r="AF23" s="609"/>
      <c r="AG23" s="610"/>
      <c r="AH23" s="470" t="str">
        <f>IF(OR(G4="",COUNTIF('別紙様式2-3（個表）'!L12:L314,"職場環境改善の取組を行っている")=0),"",IF(OR(B24="✓",B25="✓", B26="✓"),"○", "×"))</f>
        <v/>
      </c>
      <c r="AI23" s="471"/>
      <c r="AJ23" s="190"/>
      <c r="AK23" s="260"/>
      <c r="AR23" s="25"/>
      <c r="BA23" s="46" t="str">
        <f>'別紙様式2-2（処遇改善加算対象外サービス　総括表）'!AW17</f>
        <v/>
      </c>
    </row>
    <row r="24" spans="1:53" ht="20" customHeight="1">
      <c r="A24" s="33"/>
      <c r="B24" s="75"/>
      <c r="C24" s="605" t="s">
        <v>2428</v>
      </c>
      <c r="D24" s="606"/>
      <c r="E24" s="606"/>
      <c r="F24" s="606"/>
      <c r="G24" s="606"/>
      <c r="H24" s="606"/>
      <c r="I24" s="606"/>
      <c r="J24" s="606"/>
      <c r="K24" s="606"/>
      <c r="L24" s="606"/>
      <c r="M24" s="606"/>
      <c r="N24" s="606"/>
      <c r="O24" s="606"/>
      <c r="P24" s="606"/>
      <c r="Q24" s="606"/>
      <c r="R24" s="606"/>
      <c r="S24" s="606"/>
      <c r="T24" s="606"/>
      <c r="U24" s="606"/>
      <c r="V24" s="606"/>
      <c r="W24" s="606"/>
      <c r="X24" s="606"/>
      <c r="Y24" s="606"/>
      <c r="Z24" s="606"/>
      <c r="AA24" s="606"/>
      <c r="AB24" s="606"/>
      <c r="AC24" s="606"/>
      <c r="AD24" s="606"/>
      <c r="AE24" s="606"/>
      <c r="AF24" s="606"/>
      <c r="AG24" s="606"/>
      <c r="AH24" s="606"/>
      <c r="AI24" s="607"/>
      <c r="AJ24" s="38"/>
      <c r="AR24" s="25"/>
    </row>
    <row r="25" spans="1:53" ht="20" customHeight="1">
      <c r="A25" s="33"/>
      <c r="B25" s="73"/>
      <c r="C25" s="608" t="s">
        <v>2429</v>
      </c>
      <c r="D25" s="609"/>
      <c r="E25" s="609"/>
      <c r="F25" s="609"/>
      <c r="G25" s="609"/>
      <c r="H25" s="609"/>
      <c r="I25" s="609"/>
      <c r="J25" s="609"/>
      <c r="K25" s="609"/>
      <c r="L25" s="609"/>
      <c r="M25" s="609"/>
      <c r="N25" s="609"/>
      <c r="O25" s="609"/>
      <c r="P25" s="609"/>
      <c r="Q25" s="609"/>
      <c r="R25" s="609"/>
      <c r="S25" s="609"/>
      <c r="T25" s="609"/>
      <c r="U25" s="609"/>
      <c r="V25" s="609"/>
      <c r="W25" s="609"/>
      <c r="X25" s="609"/>
      <c r="Y25" s="609"/>
      <c r="Z25" s="609"/>
      <c r="AA25" s="609"/>
      <c r="AB25" s="609"/>
      <c r="AC25" s="609"/>
      <c r="AD25" s="609"/>
      <c r="AE25" s="609"/>
      <c r="AF25" s="609"/>
      <c r="AG25" s="609"/>
      <c r="AH25" s="609"/>
      <c r="AI25" s="610"/>
      <c r="AJ25" s="38"/>
      <c r="AR25" s="25"/>
    </row>
    <row r="26" spans="1:53" ht="20" customHeight="1" thickBot="1">
      <c r="A26" s="33"/>
      <c r="B26" s="74"/>
      <c r="C26" s="608" t="s">
        <v>2430</v>
      </c>
      <c r="D26" s="609"/>
      <c r="E26" s="609"/>
      <c r="F26" s="609"/>
      <c r="G26" s="609"/>
      <c r="H26" s="609"/>
      <c r="I26" s="609"/>
      <c r="J26" s="609"/>
      <c r="K26" s="609"/>
      <c r="L26" s="609"/>
      <c r="M26" s="609"/>
      <c r="N26" s="609"/>
      <c r="O26" s="609"/>
      <c r="P26" s="609"/>
      <c r="Q26" s="609"/>
      <c r="R26" s="609"/>
      <c r="S26" s="609"/>
      <c r="T26" s="609"/>
      <c r="U26" s="609"/>
      <c r="V26" s="609"/>
      <c r="W26" s="609"/>
      <c r="X26" s="609"/>
      <c r="Y26" s="609"/>
      <c r="Z26" s="609"/>
      <c r="AA26" s="609"/>
      <c r="AB26" s="609"/>
      <c r="AC26" s="609"/>
      <c r="AD26" s="609"/>
      <c r="AE26" s="609"/>
      <c r="AF26" s="609"/>
      <c r="AG26" s="609"/>
      <c r="AH26" s="609"/>
      <c r="AI26" s="610"/>
      <c r="AJ26" s="38"/>
      <c r="AR26" s="25"/>
    </row>
    <row r="27" spans="1:53" ht="20" customHeight="1" thickBot="1">
      <c r="A27" s="33"/>
      <c r="B27" s="360" t="s">
        <v>2431</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70" t="str">
        <f>IF(G4="","",IF(OR(AND(B30="✓",B31="✓",M32&lt;&gt;""),AND(B30="",B31="✓",M32&lt;&gt;""),AND(B30="✓",B31="",M32=""),),"○", "×"))</f>
        <v/>
      </c>
      <c r="AI28" s="471"/>
      <c r="AJ28" s="38"/>
      <c r="AR28" s="25"/>
    </row>
    <row r="29" spans="1:53" ht="21" customHeight="1" thickBot="1">
      <c r="A29" s="33"/>
      <c r="B29" s="670" t="s">
        <v>2392</v>
      </c>
      <c r="C29" s="589"/>
      <c r="D29" s="589"/>
      <c r="E29" s="589"/>
      <c r="F29" s="589"/>
      <c r="G29" s="589"/>
      <c r="H29" s="589"/>
      <c r="I29" s="589"/>
      <c r="J29" s="589"/>
      <c r="K29" s="589"/>
      <c r="L29" s="589"/>
      <c r="M29" s="589"/>
      <c r="N29" s="589"/>
      <c r="O29" s="589"/>
      <c r="P29" s="589"/>
      <c r="Q29" s="589"/>
      <c r="R29" s="589"/>
      <c r="S29" s="589"/>
      <c r="T29" s="589"/>
      <c r="U29" s="589"/>
      <c r="V29" s="589"/>
      <c r="W29" s="589"/>
      <c r="X29" s="589"/>
      <c r="Y29" s="589"/>
      <c r="Z29" s="589"/>
      <c r="AA29" s="589"/>
      <c r="AB29" s="589"/>
      <c r="AC29" s="589"/>
      <c r="AD29" s="589"/>
      <c r="AE29" s="589"/>
      <c r="AF29" s="589"/>
      <c r="AG29" s="589"/>
      <c r="AH29" s="589"/>
      <c r="AI29" s="595"/>
      <c r="AJ29" s="38"/>
      <c r="AR29" s="25"/>
    </row>
    <row r="30" spans="1:53" ht="20" customHeight="1">
      <c r="A30" s="33"/>
      <c r="B30" s="75"/>
      <c r="C30" s="605" t="s">
        <v>2432</v>
      </c>
      <c r="D30" s="606"/>
      <c r="E30" s="606"/>
      <c r="F30" s="606"/>
      <c r="G30" s="606"/>
      <c r="H30" s="606"/>
      <c r="I30" s="606"/>
      <c r="J30" s="606"/>
      <c r="K30" s="606"/>
      <c r="L30" s="606"/>
      <c r="M30" s="606"/>
      <c r="N30" s="606"/>
      <c r="O30" s="606"/>
      <c r="P30" s="606"/>
      <c r="Q30" s="606"/>
      <c r="R30" s="606"/>
      <c r="S30" s="606"/>
      <c r="T30" s="606"/>
      <c r="U30" s="606"/>
      <c r="V30" s="606"/>
      <c r="W30" s="606"/>
      <c r="X30" s="606"/>
      <c r="Y30" s="606"/>
      <c r="Z30" s="606"/>
      <c r="AA30" s="606"/>
      <c r="AB30" s="606"/>
      <c r="AC30" s="606"/>
      <c r="AD30" s="606"/>
      <c r="AE30" s="606"/>
      <c r="AF30" s="606"/>
      <c r="AG30" s="606"/>
      <c r="AH30" s="606"/>
      <c r="AI30" s="607"/>
      <c r="AJ30" s="38"/>
      <c r="AR30" s="25"/>
    </row>
    <row r="31" spans="1:53" ht="20" customHeight="1" thickBot="1">
      <c r="A31" s="33"/>
      <c r="B31" s="74"/>
      <c r="C31" s="671" t="s">
        <v>2433</v>
      </c>
      <c r="D31" s="672"/>
      <c r="E31" s="672"/>
      <c r="F31" s="672"/>
      <c r="G31" s="672"/>
      <c r="H31" s="672"/>
      <c r="I31" s="672"/>
      <c r="J31" s="672"/>
      <c r="K31" s="672"/>
      <c r="L31" s="672"/>
      <c r="M31" s="672"/>
      <c r="N31" s="672"/>
      <c r="O31" s="672"/>
      <c r="P31" s="672"/>
      <c r="Q31" s="672"/>
      <c r="R31" s="672"/>
      <c r="S31" s="672"/>
      <c r="T31" s="672"/>
      <c r="U31" s="672"/>
      <c r="V31" s="672"/>
      <c r="W31" s="672"/>
      <c r="X31" s="672"/>
      <c r="Y31" s="672"/>
      <c r="Z31" s="672"/>
      <c r="AA31" s="672"/>
      <c r="AB31" s="672"/>
      <c r="AC31" s="672"/>
      <c r="AD31" s="672"/>
      <c r="AE31" s="672"/>
      <c r="AF31" s="672"/>
      <c r="AG31" s="672"/>
      <c r="AH31" s="672"/>
      <c r="AI31" s="673"/>
      <c r="AJ31" s="38"/>
      <c r="AR31" s="25"/>
    </row>
    <row r="32" spans="1:53" ht="29.45" customHeight="1" thickBot="1">
      <c r="A32" s="33"/>
      <c r="B32" s="674" t="s">
        <v>2434</v>
      </c>
      <c r="C32" s="675"/>
      <c r="D32" s="675"/>
      <c r="E32" s="675"/>
      <c r="F32" s="675"/>
      <c r="G32" s="675"/>
      <c r="H32" s="675"/>
      <c r="I32" s="675"/>
      <c r="J32" s="675"/>
      <c r="K32" s="675"/>
      <c r="L32" s="676"/>
      <c r="M32" s="660"/>
      <c r="N32" s="661"/>
      <c r="O32" s="661"/>
      <c r="P32" s="661"/>
      <c r="Q32" s="661"/>
      <c r="R32" s="661"/>
      <c r="S32" s="661"/>
      <c r="T32" s="661"/>
      <c r="U32" s="661"/>
      <c r="V32" s="661"/>
      <c r="W32" s="661"/>
      <c r="X32" s="661"/>
      <c r="Y32" s="661"/>
      <c r="Z32" s="661"/>
      <c r="AA32" s="661"/>
      <c r="AB32" s="661"/>
      <c r="AC32" s="661"/>
      <c r="AD32" s="661"/>
      <c r="AE32" s="661"/>
      <c r="AF32" s="661"/>
      <c r="AG32" s="661"/>
      <c r="AH32" s="661"/>
      <c r="AI32" s="662"/>
      <c r="AJ32" s="38"/>
      <c r="AR32" s="25"/>
    </row>
    <row r="33" spans="1:48" ht="100.25" customHeight="1">
      <c r="A33" s="33"/>
      <c r="B33" s="668" t="s">
        <v>2495</v>
      </c>
      <c r="C33" s="668"/>
      <c r="D33" s="668"/>
      <c r="E33" s="668"/>
      <c r="F33" s="668"/>
      <c r="G33" s="668"/>
      <c r="H33" s="668"/>
      <c r="I33" s="668"/>
      <c r="J33" s="668"/>
      <c r="K33" s="668"/>
      <c r="L33" s="668"/>
      <c r="M33" s="668"/>
      <c r="N33" s="668"/>
      <c r="O33" s="668"/>
      <c r="P33" s="668"/>
      <c r="Q33" s="668"/>
      <c r="R33" s="668"/>
      <c r="S33" s="668"/>
      <c r="T33" s="668"/>
      <c r="U33" s="668"/>
      <c r="V33" s="668"/>
      <c r="W33" s="668"/>
      <c r="X33" s="668"/>
      <c r="Y33" s="668"/>
      <c r="Z33" s="668"/>
      <c r="AA33" s="668"/>
      <c r="AB33" s="668"/>
      <c r="AC33" s="668"/>
      <c r="AD33" s="668"/>
      <c r="AE33" s="668"/>
      <c r="AF33" s="668"/>
      <c r="AG33" s="668"/>
      <c r="AH33" s="668"/>
      <c r="AI33" s="668"/>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18" t="s">
        <v>67</v>
      </c>
      <c r="B36" s="618"/>
      <c r="C36" s="618"/>
      <c r="D36" s="618"/>
      <c r="E36" s="618"/>
      <c r="F36" s="618"/>
      <c r="G36" s="618"/>
      <c r="H36" s="618"/>
      <c r="I36" s="618"/>
      <c r="J36" s="618"/>
      <c r="K36" s="618"/>
      <c r="L36" s="618"/>
      <c r="M36" s="618"/>
      <c r="N36" s="618"/>
      <c r="O36" s="618"/>
      <c r="P36" s="618"/>
      <c r="Q36" s="618"/>
      <c r="R36" s="618"/>
      <c r="S36" s="618"/>
      <c r="T36" s="618"/>
      <c r="U36" s="618"/>
      <c r="V36" s="618"/>
      <c r="W36" s="618"/>
      <c r="X36" s="618"/>
      <c r="Y36" s="618"/>
      <c r="Z36" s="618"/>
      <c r="AA36" s="618"/>
      <c r="AB36" s="618"/>
      <c r="AC36" s="618"/>
      <c r="AD36" s="618"/>
      <c r="AE36" s="618"/>
      <c r="AF36" s="618"/>
      <c r="AG36" s="619"/>
      <c r="AH36" s="685" t="str" cm="1">
        <f t="array" ref="AH36">IF(G4="", "", IF(PRODUCT((A38:A44="✓")*1)=1,"○","×"))</f>
        <v/>
      </c>
      <c r="AI36" s="686"/>
      <c r="AJ36" s="30"/>
      <c r="AK36" s="682" t="s">
        <v>81</v>
      </c>
      <c r="AL36" s="683"/>
      <c r="AM36" s="683"/>
      <c r="AN36" s="683"/>
      <c r="AO36" s="683"/>
      <c r="AP36" s="683"/>
      <c r="AQ36" s="683"/>
      <c r="AR36" s="683"/>
      <c r="AS36" s="683"/>
      <c r="AT36" s="683"/>
      <c r="AU36" s="683"/>
      <c r="AV36" s="684"/>
    </row>
    <row r="37" spans="1:48" ht="14.25" customHeight="1" thickBot="1">
      <c r="A37" s="620" t="s">
        <v>82</v>
      </c>
      <c r="B37" s="621"/>
      <c r="C37" s="621"/>
      <c r="D37" s="621"/>
      <c r="E37" s="621"/>
      <c r="F37" s="621"/>
      <c r="G37" s="621"/>
      <c r="H37" s="621"/>
      <c r="I37" s="621"/>
      <c r="J37" s="621"/>
      <c r="K37" s="621"/>
      <c r="L37" s="621"/>
      <c r="M37" s="621"/>
      <c r="N37" s="621"/>
      <c r="O37" s="621"/>
      <c r="P37" s="621"/>
      <c r="Q37" s="621"/>
      <c r="R37" s="621"/>
      <c r="S37" s="621"/>
      <c r="T37" s="621"/>
      <c r="U37" s="621"/>
      <c r="V37" s="621"/>
      <c r="W37" s="621"/>
      <c r="X37" s="621"/>
      <c r="Y37" s="621"/>
      <c r="Z37" s="622"/>
      <c r="AA37" s="687" t="s">
        <v>83</v>
      </c>
      <c r="AB37" s="688"/>
      <c r="AC37" s="688"/>
      <c r="AD37" s="688"/>
      <c r="AE37" s="688"/>
      <c r="AF37" s="688"/>
      <c r="AG37" s="688"/>
      <c r="AH37" s="688"/>
      <c r="AI37" s="689"/>
      <c r="AJ37" s="33"/>
      <c r="AL37" s="26"/>
    </row>
    <row r="38" spans="1:48" ht="20" customHeight="1">
      <c r="A38" s="75"/>
      <c r="B38" s="591" t="s">
        <v>2387</v>
      </c>
      <c r="C38" s="592"/>
      <c r="D38" s="592"/>
      <c r="E38" s="592"/>
      <c r="F38" s="592"/>
      <c r="G38" s="592"/>
      <c r="H38" s="592"/>
      <c r="I38" s="592"/>
      <c r="J38" s="592"/>
      <c r="K38" s="592"/>
      <c r="L38" s="592"/>
      <c r="M38" s="592"/>
      <c r="N38" s="592"/>
      <c r="O38" s="592"/>
      <c r="P38" s="592"/>
      <c r="Q38" s="592"/>
      <c r="R38" s="592"/>
      <c r="S38" s="592"/>
      <c r="T38" s="592"/>
      <c r="U38" s="592"/>
      <c r="V38" s="592"/>
      <c r="W38" s="592"/>
      <c r="X38" s="592"/>
      <c r="Y38" s="592"/>
      <c r="Z38" s="593"/>
      <c r="AA38" s="596" t="s">
        <v>69</v>
      </c>
      <c r="AB38" s="597"/>
      <c r="AC38" s="597"/>
      <c r="AD38" s="597"/>
      <c r="AE38" s="597"/>
      <c r="AF38" s="597"/>
      <c r="AG38" s="597"/>
      <c r="AH38" s="597"/>
      <c r="AI38" s="598"/>
      <c r="AJ38" s="40"/>
    </row>
    <row r="39" spans="1:48" ht="20" customHeight="1">
      <c r="A39" s="73"/>
      <c r="B39" s="591" t="s">
        <v>2045</v>
      </c>
      <c r="C39" s="592"/>
      <c r="D39" s="592"/>
      <c r="E39" s="592"/>
      <c r="F39" s="592"/>
      <c r="G39" s="592"/>
      <c r="H39" s="592"/>
      <c r="I39" s="592"/>
      <c r="J39" s="592"/>
      <c r="K39" s="592"/>
      <c r="L39" s="592"/>
      <c r="M39" s="592"/>
      <c r="N39" s="592"/>
      <c r="O39" s="592"/>
      <c r="P39" s="592"/>
      <c r="Q39" s="592"/>
      <c r="R39" s="592"/>
      <c r="S39" s="592"/>
      <c r="T39" s="592"/>
      <c r="U39" s="592"/>
      <c r="V39" s="592"/>
      <c r="W39" s="592"/>
      <c r="X39" s="592"/>
      <c r="Y39" s="592"/>
      <c r="Z39" s="593"/>
      <c r="AA39" s="599" t="s">
        <v>69</v>
      </c>
      <c r="AB39" s="600"/>
      <c r="AC39" s="600"/>
      <c r="AD39" s="600"/>
      <c r="AE39" s="600"/>
      <c r="AF39" s="600"/>
      <c r="AG39" s="600"/>
      <c r="AH39" s="600"/>
      <c r="AI39" s="601"/>
      <c r="AJ39" s="40"/>
    </row>
    <row r="40" spans="1:48" ht="30" customHeight="1">
      <c r="A40" s="73"/>
      <c r="B40" s="602" t="s">
        <v>2046</v>
      </c>
      <c r="C40" s="603"/>
      <c r="D40" s="603"/>
      <c r="E40" s="603"/>
      <c r="F40" s="603"/>
      <c r="G40" s="603"/>
      <c r="H40" s="603"/>
      <c r="I40" s="603"/>
      <c r="J40" s="603"/>
      <c r="K40" s="603"/>
      <c r="L40" s="603"/>
      <c r="M40" s="603"/>
      <c r="N40" s="603"/>
      <c r="O40" s="603"/>
      <c r="P40" s="603"/>
      <c r="Q40" s="603"/>
      <c r="R40" s="603"/>
      <c r="S40" s="603"/>
      <c r="T40" s="603"/>
      <c r="U40" s="603"/>
      <c r="V40" s="603"/>
      <c r="W40" s="603"/>
      <c r="X40" s="603"/>
      <c r="Y40" s="603"/>
      <c r="Z40" s="604"/>
      <c r="AA40" s="599" t="s">
        <v>85</v>
      </c>
      <c r="AB40" s="600"/>
      <c r="AC40" s="600"/>
      <c r="AD40" s="600"/>
      <c r="AE40" s="600"/>
      <c r="AF40" s="600"/>
      <c r="AG40" s="600"/>
      <c r="AH40" s="600"/>
      <c r="AI40" s="601"/>
      <c r="AJ40" s="30"/>
    </row>
    <row r="41" spans="1:48" ht="30" customHeight="1">
      <c r="A41" s="73"/>
      <c r="B41" s="591" t="s">
        <v>68</v>
      </c>
      <c r="C41" s="592"/>
      <c r="D41" s="592"/>
      <c r="E41" s="592"/>
      <c r="F41" s="592"/>
      <c r="G41" s="592"/>
      <c r="H41" s="592"/>
      <c r="I41" s="592"/>
      <c r="J41" s="592"/>
      <c r="K41" s="592"/>
      <c r="L41" s="592"/>
      <c r="M41" s="592"/>
      <c r="N41" s="592"/>
      <c r="O41" s="592"/>
      <c r="P41" s="592"/>
      <c r="Q41" s="592"/>
      <c r="R41" s="592"/>
      <c r="S41" s="592"/>
      <c r="T41" s="592"/>
      <c r="U41" s="592"/>
      <c r="V41" s="592"/>
      <c r="W41" s="592"/>
      <c r="X41" s="592"/>
      <c r="Y41" s="592"/>
      <c r="Z41" s="593"/>
      <c r="AA41" s="596" t="s">
        <v>69</v>
      </c>
      <c r="AB41" s="597"/>
      <c r="AC41" s="597"/>
      <c r="AD41" s="597"/>
      <c r="AE41" s="597"/>
      <c r="AF41" s="597"/>
      <c r="AG41" s="597"/>
      <c r="AH41" s="597"/>
      <c r="AI41" s="598"/>
      <c r="AJ41" s="30"/>
      <c r="AK41" s="26"/>
    </row>
    <row r="42" spans="1:48" ht="30" customHeight="1">
      <c r="A42" s="73"/>
      <c r="B42" s="591" t="s">
        <v>70</v>
      </c>
      <c r="C42" s="592"/>
      <c r="D42" s="592"/>
      <c r="E42" s="592"/>
      <c r="F42" s="592"/>
      <c r="G42" s="592"/>
      <c r="H42" s="592"/>
      <c r="I42" s="592"/>
      <c r="J42" s="592"/>
      <c r="K42" s="592"/>
      <c r="L42" s="592"/>
      <c r="M42" s="592"/>
      <c r="N42" s="592"/>
      <c r="O42" s="592"/>
      <c r="P42" s="592"/>
      <c r="Q42" s="592"/>
      <c r="R42" s="592"/>
      <c r="S42" s="592"/>
      <c r="T42" s="592"/>
      <c r="U42" s="592"/>
      <c r="V42" s="592"/>
      <c r="W42" s="592"/>
      <c r="X42" s="592"/>
      <c r="Y42" s="592"/>
      <c r="Z42" s="593"/>
      <c r="AA42" s="599" t="s">
        <v>71</v>
      </c>
      <c r="AB42" s="600"/>
      <c r="AC42" s="600"/>
      <c r="AD42" s="600"/>
      <c r="AE42" s="600"/>
      <c r="AF42" s="600"/>
      <c r="AG42" s="600"/>
      <c r="AH42" s="600"/>
      <c r="AI42" s="601"/>
      <c r="AJ42" s="30"/>
      <c r="AK42" s="26"/>
      <c r="AL42" s="27"/>
    </row>
    <row r="43" spans="1:48" ht="20" customHeight="1">
      <c r="A43" s="73"/>
      <c r="B43" s="602" t="s">
        <v>86</v>
      </c>
      <c r="C43" s="603"/>
      <c r="D43" s="603"/>
      <c r="E43" s="603"/>
      <c r="F43" s="603"/>
      <c r="G43" s="603"/>
      <c r="H43" s="603"/>
      <c r="I43" s="603"/>
      <c r="J43" s="603"/>
      <c r="K43" s="603"/>
      <c r="L43" s="603"/>
      <c r="M43" s="603"/>
      <c r="N43" s="603"/>
      <c r="O43" s="603"/>
      <c r="P43" s="603"/>
      <c r="Q43" s="603"/>
      <c r="R43" s="603"/>
      <c r="S43" s="603"/>
      <c r="T43" s="603"/>
      <c r="U43" s="603"/>
      <c r="V43" s="603"/>
      <c r="W43" s="603"/>
      <c r="X43" s="603"/>
      <c r="Y43" s="603"/>
      <c r="Z43" s="604"/>
      <c r="AA43" s="596" t="s">
        <v>72</v>
      </c>
      <c r="AB43" s="597"/>
      <c r="AC43" s="597"/>
      <c r="AD43" s="597"/>
      <c r="AE43" s="597"/>
      <c r="AF43" s="597"/>
      <c r="AG43" s="597"/>
      <c r="AH43" s="597"/>
      <c r="AI43" s="598"/>
      <c r="AJ43" s="30"/>
      <c r="AK43" s="26"/>
      <c r="AL43" s="27"/>
    </row>
    <row r="44" spans="1:48" ht="20" customHeight="1" thickBot="1">
      <c r="A44" s="76"/>
      <c r="B44" s="594" t="s">
        <v>2047</v>
      </c>
      <c r="C44" s="589"/>
      <c r="D44" s="589"/>
      <c r="E44" s="589"/>
      <c r="F44" s="589"/>
      <c r="G44" s="589"/>
      <c r="H44" s="589"/>
      <c r="I44" s="589"/>
      <c r="J44" s="589"/>
      <c r="K44" s="589"/>
      <c r="L44" s="589"/>
      <c r="M44" s="589"/>
      <c r="N44" s="589"/>
      <c r="O44" s="589"/>
      <c r="P44" s="589"/>
      <c r="Q44" s="589"/>
      <c r="R44" s="589"/>
      <c r="S44" s="589"/>
      <c r="T44" s="589"/>
      <c r="U44" s="589"/>
      <c r="V44" s="589"/>
      <c r="W44" s="589"/>
      <c r="X44" s="589"/>
      <c r="Y44" s="589"/>
      <c r="Z44" s="595"/>
      <c r="AA44" s="596" t="s">
        <v>69</v>
      </c>
      <c r="AB44" s="597"/>
      <c r="AC44" s="597"/>
      <c r="AD44" s="597"/>
      <c r="AE44" s="597"/>
      <c r="AF44" s="597"/>
      <c r="AG44" s="597"/>
      <c r="AH44" s="597"/>
      <c r="AI44" s="598"/>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8" customHeight="1">
      <c r="A50" s="356" t="s">
        <v>2388</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23" t="str">
        <f>IF(G4="","",AH14)</f>
        <v/>
      </c>
      <c r="AF50" s="624"/>
      <c r="AG50" s="624"/>
      <c r="AH50" s="624"/>
      <c r="AI50" s="624"/>
      <c r="AJ50" s="625"/>
      <c r="BA50" s="46">
        <f>COUNTIF(A53:AJ57, "×")</f>
        <v>0</v>
      </c>
    </row>
    <row r="51" spans="1:53" ht="15" customHeight="1">
      <c r="A51" s="356" t="s">
        <v>2389</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23" t="str">
        <f>IF(G4="","",AH18)</f>
        <v/>
      </c>
      <c r="AF51" s="624"/>
      <c r="AG51" s="624"/>
      <c r="AH51" s="624"/>
      <c r="AI51" s="624"/>
      <c r="AJ51" s="625"/>
    </row>
    <row r="52" spans="1:53">
      <c r="A52" s="356" t="s">
        <v>2390</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23" t="str">
        <f>IF(G4="","",IF(AND(AH22&lt;&gt;"×",AH23&lt;&gt;"×"),"○","×"))</f>
        <v/>
      </c>
      <c r="AF52" s="624"/>
      <c r="AG52" s="624"/>
      <c r="AH52" s="624"/>
      <c r="AI52" s="624"/>
      <c r="AJ52" s="625"/>
    </row>
    <row r="53" spans="1:53" ht="13.8" customHeight="1">
      <c r="A53" s="356" t="s">
        <v>2050</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23" t="str">
        <f>IF(G4="","",AH28)</f>
        <v/>
      </c>
      <c r="AF53" s="624"/>
      <c r="AG53" s="624"/>
      <c r="AH53" s="624"/>
      <c r="AI53" s="624"/>
      <c r="AJ53" s="625"/>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95</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23" t="str">
        <f>AH36</f>
        <v/>
      </c>
      <c r="AF55" s="624"/>
      <c r="AG55" s="624"/>
      <c r="AH55" s="624"/>
      <c r="AI55" s="624"/>
      <c r="AJ55" s="625"/>
    </row>
    <row r="56" spans="1:53" ht="14.45" customHeight="1">
      <c r="A56" s="411" t="s">
        <v>1960</v>
      </c>
      <c r="B56" s="412"/>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187"/>
      <c r="AF56" s="187"/>
      <c r="AG56" s="187"/>
      <c r="AH56" s="187"/>
      <c r="AI56" s="187"/>
      <c r="AJ56" s="188"/>
    </row>
    <row r="57" spans="1:53" s="39" customFormat="1" ht="25.25" customHeight="1">
      <c r="A57" s="356" t="s">
        <v>96</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5"/>
      <c r="AE57" s="624" t="str">
        <f>'別紙様式2-3（個表）'!V13</f>
        <v/>
      </c>
      <c r="AF57" s="624"/>
      <c r="AG57" s="624"/>
      <c r="AH57" s="624"/>
      <c r="AI57" s="624"/>
      <c r="AJ57" s="625"/>
    </row>
    <row r="58" spans="1:53" s="39" customFormat="1" ht="20.45" customHeight="1">
      <c r="A58" s="413" t="s">
        <v>97</v>
      </c>
      <c r="B58" s="414"/>
      <c r="C58" s="414"/>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623" t="str">
        <f>'別紙様式2-3（個表）'!V14</f>
        <v/>
      </c>
      <c r="AF58" s="624"/>
      <c r="AG58" s="624"/>
      <c r="AH58" s="624"/>
      <c r="AI58" s="624"/>
      <c r="AJ58" s="625"/>
    </row>
    <row r="59" spans="1:53" ht="16.8"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45"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64" t="s">
        <v>24</v>
      </c>
      <c r="B62" s="664"/>
      <c r="C62" s="611" t="s">
        <v>1916</v>
      </c>
      <c r="D62" s="611"/>
      <c r="E62" s="611"/>
      <c r="F62" s="611"/>
      <c r="G62" s="611"/>
      <c r="H62" s="612" t="s">
        <v>32</v>
      </c>
      <c r="I62" s="612"/>
      <c r="J62" s="612"/>
      <c r="K62" s="612"/>
      <c r="L62" s="612" t="s">
        <v>33</v>
      </c>
      <c r="M62" s="612"/>
      <c r="N62" s="612"/>
      <c r="O62" s="612"/>
      <c r="P62" s="611" t="s">
        <v>34</v>
      </c>
      <c r="Q62" s="611"/>
      <c r="R62" s="611"/>
      <c r="S62" s="611"/>
      <c r="T62" s="611" t="s">
        <v>1917</v>
      </c>
      <c r="U62" s="611"/>
      <c r="V62" s="611"/>
      <c r="W62" s="611"/>
      <c r="X62" s="611"/>
      <c r="Y62" s="611"/>
      <c r="Z62" s="611"/>
      <c r="AA62" s="690" t="s">
        <v>1918</v>
      </c>
      <c r="AB62" s="691"/>
      <c r="AC62" s="691"/>
      <c r="AD62" s="691"/>
      <c r="AE62" s="691"/>
      <c r="AF62" s="691"/>
      <c r="AG62" s="691"/>
      <c r="AH62" s="691"/>
      <c r="AI62" s="691"/>
      <c r="AJ62" s="692"/>
    </row>
    <row r="63" spans="1:53" ht="24.6" customHeight="1" thickBot="1">
      <c r="A63" s="693" t="str">
        <f>AE1</f>
        <v>新潟県</v>
      </c>
      <c r="B63" s="693"/>
      <c r="C63" s="694">
        <f>IFERROR(SUMIF('別紙様式2-3（個表）'!AP15:AP314,"加算対象",'別紙様式2-3（個表）'!P15:P314), "未入力あり")</f>
        <v>0</v>
      </c>
      <c r="D63" s="694"/>
      <c r="E63" s="694"/>
      <c r="F63" s="694"/>
      <c r="G63" s="694"/>
      <c r="H63" s="613">
        <f>IFERROR(SUMIF('別紙様式2-3（個表）'!AP15:AP314,"加算対象",'別紙様式2-3（個表）'!Q15:Q314), "未入力あり")</f>
        <v>0</v>
      </c>
      <c r="I63" s="613"/>
      <c r="J63" s="613"/>
      <c r="K63" s="613"/>
      <c r="L63" s="613">
        <f>IFERROR(SUMIF('別紙様式2-3（個表）'!AP15:AP314,"加算対象",'別紙様式2-3（個表）'!R15:R314), "未入力あり")</f>
        <v>0</v>
      </c>
      <c r="M63" s="613"/>
      <c r="N63" s="613"/>
      <c r="O63" s="613"/>
      <c r="P63" s="613">
        <f>IFERROR(SUMIF('別紙様式2-3（個表）'!AP15:AP314,"加算対象",'別紙様式2-3（個表）'!S15:S314), "未入力あり")</f>
        <v>0</v>
      </c>
      <c r="Q63" s="613"/>
      <c r="R63" s="613"/>
      <c r="S63" s="613"/>
      <c r="T63" s="611" t="str">
        <f>IFERROR(IF(H63="", "",VLOOKUP("○",'別紙様式2-3（個表）'!T15:AI314, 16, FALSE)), "未記入")</f>
        <v>未記入</v>
      </c>
      <c r="U63" s="611"/>
      <c r="V63" s="611"/>
      <c r="W63" s="611"/>
      <c r="X63" s="611"/>
      <c r="Y63" s="611"/>
      <c r="Z63" s="611"/>
      <c r="AA63" s="695" t="str">
        <f>IF(COUNTIF('別紙様式2-3（個表）'!U15:U314,"○")=1, "はい", "いいえ")</f>
        <v>いいえ</v>
      </c>
      <c r="AB63" s="696"/>
      <c r="AC63" s="696"/>
      <c r="AD63" s="696"/>
      <c r="AE63" s="696"/>
      <c r="AF63" s="696"/>
      <c r="AG63" s="696"/>
      <c r="AH63" s="696"/>
      <c r="AI63" s="696"/>
      <c r="AJ63" s="697"/>
      <c r="AK63" s="679" t="s">
        <v>2054</v>
      </c>
      <c r="AL63" s="680"/>
      <c r="AM63" s="680"/>
      <c r="AN63" s="680"/>
      <c r="AO63" s="680"/>
      <c r="AP63" s="680"/>
      <c r="AQ63" s="680"/>
      <c r="AR63" s="680"/>
      <c r="AS63" s="680"/>
      <c r="AT63" s="680"/>
      <c r="AU63" s="680"/>
      <c r="AV63" s="681"/>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4" customHeight="1"/>
    <row r="67" spans="1:36" ht="14" customHeight="1"/>
    <row r="68" spans="1:36" ht="14"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4" customHeight="1"/>
    <row r="70" spans="1:36" ht="14" customHeight="1"/>
    <row r="71" spans="1:36" ht="14" customHeight="1">
      <c r="A71" s="586"/>
      <c r="B71" s="586"/>
      <c r="C71" s="584"/>
      <c r="D71" s="584"/>
      <c r="E71" s="584"/>
      <c r="F71" s="584"/>
      <c r="G71" s="584"/>
      <c r="H71" s="585"/>
      <c r="I71" s="585"/>
      <c r="J71" s="585"/>
      <c r="K71" s="585"/>
      <c r="L71" s="585"/>
      <c r="M71" s="585"/>
      <c r="N71" s="585"/>
      <c r="O71" s="585"/>
      <c r="P71" s="585"/>
      <c r="Q71" s="585"/>
      <c r="R71" s="585"/>
      <c r="S71" s="585"/>
      <c r="T71" s="614"/>
      <c r="U71" s="614"/>
      <c r="V71" s="614"/>
      <c r="W71" s="614"/>
      <c r="X71" s="614"/>
      <c r="Y71" s="614"/>
      <c r="Z71" s="614"/>
      <c r="AA71" s="614"/>
      <c r="AB71" s="614"/>
      <c r="AC71" s="614"/>
      <c r="AD71" s="614"/>
      <c r="AE71" s="61"/>
      <c r="AF71" s="61"/>
      <c r="AG71" s="61"/>
      <c r="AH71" s="61"/>
      <c r="AI71" s="61"/>
      <c r="AJ71" s="61"/>
    </row>
    <row r="72" spans="1:36" ht="14" customHeight="1">
      <c r="A72" s="586"/>
      <c r="B72" s="586"/>
      <c r="C72" s="584"/>
      <c r="D72" s="584"/>
      <c r="E72" s="584"/>
      <c r="F72" s="584"/>
      <c r="G72" s="584"/>
      <c r="H72" s="585"/>
      <c r="I72" s="585"/>
      <c r="J72" s="585"/>
      <c r="K72" s="585"/>
      <c r="L72" s="585"/>
      <c r="M72" s="585"/>
      <c r="N72" s="585"/>
      <c r="O72" s="585"/>
      <c r="P72" s="585"/>
      <c r="Q72" s="585"/>
      <c r="R72" s="585"/>
      <c r="S72" s="585"/>
      <c r="T72" s="614"/>
      <c r="U72" s="614"/>
      <c r="V72" s="614"/>
      <c r="W72" s="614"/>
      <c r="X72" s="614"/>
      <c r="Y72" s="614"/>
      <c r="Z72" s="614"/>
      <c r="AA72" s="614"/>
      <c r="AB72" s="614"/>
      <c r="AC72" s="614"/>
      <c r="AD72" s="614"/>
      <c r="AE72" s="61"/>
      <c r="AF72" s="61"/>
      <c r="AG72" s="61"/>
      <c r="AH72" s="61"/>
      <c r="AI72" s="61"/>
      <c r="AJ72" s="61"/>
    </row>
    <row r="73" spans="1:36" ht="14" customHeight="1">
      <c r="A73" s="586"/>
      <c r="B73" s="586"/>
      <c r="C73" s="584"/>
      <c r="D73" s="584"/>
      <c r="E73" s="584"/>
      <c r="F73" s="584"/>
      <c r="G73" s="584"/>
      <c r="H73" s="585"/>
      <c r="I73" s="585"/>
      <c r="J73" s="585"/>
      <c r="K73" s="585"/>
      <c r="L73" s="585"/>
      <c r="M73" s="585"/>
      <c r="N73" s="585"/>
      <c r="O73" s="585"/>
      <c r="P73" s="585"/>
      <c r="Q73" s="585"/>
      <c r="R73" s="585"/>
      <c r="S73" s="585"/>
      <c r="T73" s="614"/>
      <c r="U73" s="614"/>
      <c r="V73" s="614"/>
      <c r="W73" s="614"/>
      <c r="X73" s="614"/>
      <c r="Y73" s="614"/>
      <c r="Z73" s="614"/>
      <c r="AA73" s="614"/>
      <c r="AB73" s="614"/>
      <c r="AC73" s="614"/>
      <c r="AD73" s="614"/>
      <c r="AE73" s="61"/>
      <c r="AF73" s="61"/>
      <c r="AG73" s="61"/>
      <c r="AH73" s="61"/>
      <c r="AI73" s="61"/>
      <c r="AJ73" s="61"/>
    </row>
    <row r="74" spans="1:36" ht="14" customHeight="1">
      <c r="A74" s="586"/>
      <c r="B74" s="586"/>
      <c r="C74" s="584"/>
      <c r="D74" s="584"/>
      <c r="E74" s="584"/>
      <c r="F74" s="584"/>
      <c r="G74" s="584"/>
      <c r="H74" s="585"/>
      <c r="I74" s="585"/>
      <c r="J74" s="585"/>
      <c r="K74" s="585"/>
      <c r="L74" s="585"/>
      <c r="M74" s="585"/>
      <c r="N74" s="585"/>
      <c r="O74" s="585"/>
      <c r="P74" s="585"/>
      <c r="Q74" s="585"/>
      <c r="R74" s="585"/>
      <c r="S74" s="585"/>
      <c r="T74" s="614"/>
      <c r="U74" s="614"/>
      <c r="V74" s="614"/>
      <c r="W74" s="614"/>
      <c r="X74" s="614"/>
      <c r="Y74" s="614"/>
      <c r="Z74" s="614"/>
      <c r="AA74" s="614"/>
      <c r="AB74" s="614"/>
      <c r="AC74" s="614"/>
      <c r="AD74" s="614"/>
      <c r="AE74" s="61"/>
      <c r="AF74" s="61"/>
      <c r="AG74" s="61"/>
      <c r="AH74" s="61"/>
      <c r="AI74" s="61"/>
      <c r="AJ74" s="61"/>
    </row>
    <row r="75" spans="1:36" ht="14" customHeight="1">
      <c r="A75" s="586"/>
      <c r="B75" s="586"/>
      <c r="C75" s="584"/>
      <c r="D75" s="584"/>
      <c r="E75" s="584"/>
      <c r="F75" s="584"/>
      <c r="G75" s="584"/>
      <c r="H75" s="585"/>
      <c r="I75" s="585"/>
      <c r="J75" s="585"/>
      <c r="K75" s="585"/>
      <c r="L75" s="585"/>
      <c r="M75" s="585"/>
      <c r="N75" s="585"/>
      <c r="O75" s="585"/>
      <c r="P75" s="585"/>
      <c r="Q75" s="585"/>
      <c r="R75" s="585"/>
      <c r="S75" s="585"/>
      <c r="T75" s="614"/>
      <c r="U75" s="614"/>
      <c r="V75" s="614"/>
      <c r="W75" s="614"/>
      <c r="X75" s="614"/>
      <c r="Y75" s="614"/>
      <c r="Z75" s="614"/>
      <c r="AA75" s="614"/>
      <c r="AB75" s="614"/>
      <c r="AC75" s="614"/>
      <c r="AD75" s="614"/>
      <c r="AE75" s="61"/>
      <c r="AF75" s="61"/>
      <c r="AG75" s="61"/>
      <c r="AH75" s="61"/>
      <c r="AI75" s="61"/>
      <c r="AJ75" s="61"/>
    </row>
    <row r="76" spans="1:36" ht="14" customHeight="1">
      <c r="A76" s="586"/>
      <c r="B76" s="586"/>
      <c r="C76" s="584"/>
      <c r="D76" s="584"/>
      <c r="E76" s="584"/>
      <c r="F76" s="584"/>
      <c r="G76" s="584"/>
      <c r="H76" s="585"/>
      <c r="I76" s="585"/>
      <c r="J76" s="585"/>
      <c r="K76" s="585"/>
      <c r="L76" s="585"/>
      <c r="M76" s="585"/>
      <c r="N76" s="585"/>
      <c r="O76" s="585"/>
      <c r="P76" s="585"/>
      <c r="Q76" s="585"/>
      <c r="R76" s="585"/>
      <c r="S76" s="585"/>
      <c r="T76" s="614"/>
      <c r="U76" s="614"/>
      <c r="V76" s="614"/>
      <c r="W76" s="614"/>
      <c r="X76" s="614"/>
      <c r="Y76" s="614"/>
      <c r="Z76" s="614"/>
      <c r="AA76" s="614"/>
      <c r="AB76" s="614"/>
      <c r="AC76" s="614"/>
      <c r="AD76" s="614"/>
      <c r="AE76" s="61"/>
      <c r="AF76" s="61"/>
      <c r="AG76" s="61"/>
      <c r="AH76" s="61"/>
      <c r="AI76" s="61"/>
      <c r="AJ76" s="61"/>
    </row>
    <row r="77" spans="1:36" ht="14" customHeight="1">
      <c r="A77" s="586"/>
      <c r="B77" s="586"/>
      <c r="C77" s="584"/>
      <c r="D77" s="584"/>
      <c r="E77" s="584"/>
      <c r="F77" s="584"/>
      <c r="G77" s="584"/>
      <c r="H77" s="585"/>
      <c r="I77" s="585"/>
      <c r="J77" s="585"/>
      <c r="K77" s="585"/>
      <c r="L77" s="585"/>
      <c r="M77" s="585"/>
      <c r="N77" s="585"/>
      <c r="O77" s="585"/>
      <c r="P77" s="585"/>
      <c r="Q77" s="585"/>
      <c r="R77" s="585"/>
      <c r="S77" s="585"/>
      <c r="T77" s="614"/>
      <c r="U77" s="614"/>
      <c r="V77" s="614"/>
      <c r="W77" s="614"/>
      <c r="X77" s="614"/>
      <c r="Y77" s="614"/>
      <c r="Z77" s="614"/>
      <c r="AA77" s="614"/>
      <c r="AB77" s="614"/>
      <c r="AC77" s="614"/>
      <c r="AD77" s="614"/>
      <c r="AE77" s="61"/>
      <c r="AF77" s="61"/>
      <c r="AG77" s="61"/>
      <c r="AH77" s="61"/>
      <c r="AI77" s="61"/>
      <c r="AJ77" s="61"/>
    </row>
    <row r="78" spans="1:36" ht="14" customHeight="1">
      <c r="A78" s="586"/>
      <c r="B78" s="586"/>
      <c r="C78" s="584"/>
      <c r="D78" s="584"/>
      <c r="E78" s="584"/>
      <c r="F78" s="584"/>
      <c r="G78" s="584"/>
      <c r="H78" s="585"/>
      <c r="I78" s="585"/>
      <c r="J78" s="585"/>
      <c r="K78" s="585"/>
      <c r="L78" s="585"/>
      <c r="M78" s="585"/>
      <c r="N78" s="585"/>
      <c r="O78" s="585"/>
      <c r="P78" s="585"/>
      <c r="Q78" s="585"/>
      <c r="R78" s="585"/>
      <c r="S78" s="585"/>
      <c r="T78" s="614"/>
      <c r="U78" s="614"/>
      <c r="V78" s="614"/>
      <c r="W78" s="614"/>
      <c r="X78" s="614"/>
      <c r="Y78" s="614"/>
      <c r="Z78" s="614"/>
      <c r="AA78" s="614"/>
      <c r="AB78" s="614"/>
      <c r="AC78" s="614"/>
      <c r="AD78" s="614"/>
      <c r="AE78" s="61"/>
      <c r="AF78" s="61"/>
      <c r="AG78" s="61"/>
      <c r="AH78" s="61"/>
      <c r="AI78" s="61"/>
      <c r="AJ78" s="61"/>
    </row>
    <row r="79" spans="1:36" ht="14" customHeight="1">
      <c r="A79" s="586"/>
      <c r="B79" s="586"/>
      <c r="C79" s="584"/>
      <c r="D79" s="584"/>
      <c r="E79" s="584"/>
      <c r="F79" s="584"/>
      <c r="G79" s="584"/>
      <c r="H79" s="585"/>
      <c r="I79" s="585"/>
      <c r="J79" s="585"/>
      <c r="K79" s="585"/>
      <c r="L79" s="585"/>
      <c r="M79" s="585"/>
      <c r="N79" s="585"/>
      <c r="O79" s="585"/>
      <c r="P79" s="585"/>
      <c r="Q79" s="585"/>
      <c r="R79" s="585"/>
      <c r="S79" s="585"/>
      <c r="T79" s="614"/>
      <c r="U79" s="614"/>
      <c r="V79" s="614"/>
      <c r="W79" s="614"/>
      <c r="X79" s="614"/>
      <c r="Y79" s="614"/>
      <c r="Z79" s="614"/>
      <c r="AA79" s="614"/>
      <c r="AB79" s="614"/>
      <c r="AC79" s="614"/>
      <c r="AD79" s="614"/>
      <c r="AE79" s="61"/>
      <c r="AF79" s="61"/>
      <c r="AG79" s="61"/>
      <c r="AH79" s="61"/>
      <c r="AI79" s="61"/>
      <c r="AJ79" s="61"/>
    </row>
    <row r="80" spans="1:36" ht="14" customHeight="1">
      <c r="A80" s="586"/>
      <c r="B80" s="586"/>
      <c r="C80" s="584"/>
      <c r="D80" s="584"/>
      <c r="E80" s="584"/>
      <c r="F80" s="584"/>
      <c r="G80" s="584"/>
      <c r="H80" s="585"/>
      <c r="I80" s="585"/>
      <c r="J80" s="585"/>
      <c r="K80" s="585"/>
      <c r="L80" s="585"/>
      <c r="M80" s="585"/>
      <c r="N80" s="585"/>
      <c r="O80" s="585"/>
      <c r="P80" s="585"/>
      <c r="Q80" s="585"/>
      <c r="R80" s="585"/>
      <c r="S80" s="585"/>
      <c r="T80" s="614"/>
      <c r="U80" s="614"/>
      <c r="V80" s="614"/>
      <c r="W80" s="614"/>
      <c r="X80" s="614"/>
      <c r="Y80" s="614"/>
      <c r="Z80" s="614"/>
      <c r="AA80" s="614"/>
      <c r="AB80" s="614"/>
      <c r="AC80" s="614"/>
      <c r="AD80" s="614"/>
      <c r="AE80" s="61"/>
      <c r="AF80" s="61"/>
      <c r="AG80" s="61"/>
      <c r="AH80" s="61"/>
      <c r="AI80" s="61"/>
      <c r="AJ80" s="61"/>
    </row>
    <row r="81" spans="1:36" ht="14" customHeight="1">
      <c r="A81" s="586"/>
      <c r="B81" s="586"/>
      <c r="C81" s="584"/>
      <c r="D81" s="584"/>
      <c r="E81" s="584"/>
      <c r="F81" s="584"/>
      <c r="G81" s="584"/>
      <c r="H81" s="585"/>
      <c r="I81" s="585"/>
      <c r="J81" s="585"/>
      <c r="K81" s="585"/>
      <c r="L81" s="585"/>
      <c r="M81" s="585"/>
      <c r="N81" s="585"/>
      <c r="O81" s="585"/>
      <c r="P81" s="585"/>
      <c r="Q81" s="585"/>
      <c r="R81" s="585"/>
      <c r="S81" s="585"/>
      <c r="T81" s="614"/>
      <c r="U81" s="614"/>
      <c r="V81" s="614"/>
      <c r="W81" s="614"/>
      <c r="X81" s="614"/>
      <c r="Y81" s="614"/>
      <c r="Z81" s="614"/>
      <c r="AA81" s="614"/>
      <c r="AB81" s="614"/>
      <c r="AC81" s="614"/>
      <c r="AD81" s="614"/>
      <c r="AE81" s="61"/>
      <c r="AF81" s="61"/>
      <c r="AG81" s="61"/>
      <c r="AH81" s="61"/>
      <c r="AI81" s="61"/>
      <c r="AJ81" s="61"/>
    </row>
    <row r="82" spans="1:36" ht="14" customHeight="1">
      <c r="A82" s="586"/>
      <c r="B82" s="586"/>
      <c r="C82" s="584"/>
      <c r="D82" s="584"/>
      <c r="E82" s="584"/>
      <c r="F82" s="584"/>
      <c r="G82" s="584"/>
      <c r="H82" s="585"/>
      <c r="I82" s="585"/>
      <c r="J82" s="585"/>
      <c r="K82" s="585"/>
      <c r="L82" s="585"/>
      <c r="M82" s="585"/>
      <c r="N82" s="585"/>
      <c r="O82" s="585"/>
      <c r="P82" s="585"/>
      <c r="Q82" s="585"/>
      <c r="R82" s="585"/>
      <c r="S82" s="585"/>
      <c r="T82" s="614"/>
      <c r="U82" s="614"/>
      <c r="V82" s="614"/>
      <c r="W82" s="614"/>
      <c r="X82" s="614"/>
      <c r="Y82" s="614"/>
      <c r="Z82" s="614"/>
      <c r="AA82" s="614"/>
      <c r="AB82" s="614"/>
      <c r="AC82" s="614"/>
      <c r="AD82" s="614"/>
      <c r="AE82" s="61"/>
      <c r="AF82" s="61"/>
      <c r="AG82" s="61"/>
      <c r="AH82" s="61"/>
      <c r="AI82" s="61"/>
      <c r="AJ82" s="61"/>
    </row>
    <row r="83" spans="1:36" ht="14" customHeight="1">
      <c r="A83" s="586"/>
      <c r="B83" s="586"/>
      <c r="C83" s="584"/>
      <c r="D83" s="584"/>
      <c r="E83" s="584"/>
      <c r="F83" s="584"/>
      <c r="G83" s="584"/>
      <c r="H83" s="585"/>
      <c r="I83" s="585"/>
      <c r="J83" s="585"/>
      <c r="K83" s="585"/>
      <c r="L83" s="585"/>
      <c r="M83" s="585"/>
      <c r="N83" s="585"/>
      <c r="O83" s="585"/>
      <c r="P83" s="585"/>
      <c r="Q83" s="585"/>
      <c r="R83" s="585"/>
      <c r="S83" s="585"/>
      <c r="T83" s="614"/>
      <c r="U83" s="614"/>
      <c r="V83" s="614"/>
      <c r="W83" s="614"/>
      <c r="X83" s="614"/>
      <c r="Y83" s="614"/>
      <c r="Z83" s="614"/>
      <c r="AA83" s="614"/>
      <c r="AB83" s="614"/>
      <c r="AC83" s="614"/>
      <c r="AD83" s="614"/>
      <c r="AE83" s="61"/>
      <c r="AF83" s="61"/>
      <c r="AG83" s="61"/>
      <c r="AH83" s="61"/>
      <c r="AI83" s="61"/>
      <c r="AJ83" s="61"/>
    </row>
    <row r="84" spans="1:36" ht="14" customHeight="1">
      <c r="A84" s="586"/>
      <c r="B84" s="586"/>
      <c r="C84" s="584"/>
      <c r="D84" s="584"/>
      <c r="E84" s="584"/>
      <c r="F84" s="584"/>
      <c r="G84" s="584"/>
      <c r="H84" s="585"/>
      <c r="I84" s="585"/>
      <c r="J84" s="585"/>
      <c r="K84" s="585"/>
      <c r="L84" s="585"/>
      <c r="M84" s="585"/>
      <c r="N84" s="585"/>
      <c r="O84" s="585"/>
      <c r="P84" s="585"/>
      <c r="Q84" s="585"/>
      <c r="R84" s="585"/>
      <c r="S84" s="585"/>
      <c r="T84" s="614"/>
      <c r="U84" s="614"/>
      <c r="V84" s="614"/>
      <c r="W84" s="614"/>
      <c r="X84" s="614"/>
      <c r="Y84" s="614"/>
      <c r="Z84" s="614"/>
      <c r="AA84" s="614"/>
      <c r="AB84" s="614"/>
      <c r="AC84" s="614"/>
      <c r="AD84" s="614"/>
      <c r="AE84" s="61"/>
      <c r="AF84" s="61"/>
      <c r="AG84" s="61"/>
      <c r="AH84" s="61"/>
      <c r="AI84" s="61"/>
      <c r="AJ84" s="61"/>
    </row>
    <row r="85" spans="1:36" ht="14" customHeight="1">
      <c r="A85" s="586"/>
      <c r="B85" s="586"/>
      <c r="C85" s="584"/>
      <c r="D85" s="584"/>
      <c r="E85" s="584"/>
      <c r="F85" s="584"/>
      <c r="G85" s="584"/>
      <c r="H85" s="585"/>
      <c r="I85" s="585"/>
      <c r="J85" s="585"/>
      <c r="K85" s="585"/>
      <c r="L85" s="585"/>
      <c r="M85" s="585"/>
      <c r="N85" s="585"/>
      <c r="O85" s="585"/>
      <c r="P85" s="585"/>
      <c r="Q85" s="585"/>
      <c r="R85" s="585"/>
      <c r="S85" s="585"/>
      <c r="T85" s="614"/>
      <c r="U85" s="614"/>
      <c r="V85" s="614"/>
      <c r="W85" s="614"/>
      <c r="X85" s="614"/>
      <c r="Y85" s="614"/>
      <c r="Z85" s="614"/>
      <c r="AA85" s="614"/>
      <c r="AB85" s="614"/>
      <c r="AC85" s="614"/>
      <c r="AD85" s="614"/>
      <c r="AE85" s="61"/>
      <c r="AF85" s="61"/>
      <c r="AG85" s="61"/>
      <c r="AH85" s="61"/>
      <c r="AI85" s="61"/>
      <c r="AJ85" s="61"/>
    </row>
    <row r="86" spans="1:36" ht="14" customHeight="1">
      <c r="A86" s="586"/>
      <c r="B86" s="586"/>
      <c r="C86" s="584"/>
      <c r="D86" s="584"/>
      <c r="E86" s="584"/>
      <c r="F86" s="584"/>
      <c r="G86" s="584"/>
      <c r="H86" s="585"/>
      <c r="I86" s="585"/>
      <c r="J86" s="585"/>
      <c r="K86" s="585"/>
      <c r="L86" s="585"/>
      <c r="M86" s="585"/>
      <c r="N86" s="585"/>
      <c r="O86" s="585"/>
      <c r="P86" s="585"/>
      <c r="Q86" s="585"/>
      <c r="R86" s="585"/>
      <c r="S86" s="585"/>
      <c r="T86" s="614"/>
      <c r="U86" s="614"/>
      <c r="V86" s="614"/>
      <c r="W86" s="614"/>
      <c r="X86" s="614"/>
      <c r="Y86" s="614"/>
      <c r="Z86" s="614"/>
      <c r="AA86" s="614"/>
      <c r="AB86" s="614"/>
      <c r="AC86" s="614"/>
      <c r="AD86" s="614"/>
      <c r="AE86" s="61"/>
      <c r="AF86" s="61"/>
      <c r="AG86" s="61"/>
      <c r="AH86" s="61"/>
      <c r="AI86" s="61"/>
      <c r="AJ86" s="61"/>
    </row>
    <row r="87" spans="1:36" ht="14" customHeight="1">
      <c r="A87" s="586"/>
      <c r="B87" s="586"/>
      <c r="C87" s="584"/>
      <c r="D87" s="584"/>
      <c r="E87" s="584"/>
      <c r="F87" s="584"/>
      <c r="G87" s="584"/>
      <c r="H87" s="585"/>
      <c r="I87" s="585"/>
      <c r="J87" s="585"/>
      <c r="K87" s="585"/>
      <c r="L87" s="585"/>
      <c r="M87" s="585"/>
      <c r="N87" s="585"/>
      <c r="O87" s="585"/>
      <c r="P87" s="585"/>
      <c r="Q87" s="585"/>
      <c r="R87" s="585"/>
      <c r="S87" s="585"/>
      <c r="T87" s="614"/>
      <c r="U87" s="614"/>
      <c r="V87" s="614"/>
      <c r="W87" s="614"/>
      <c r="X87" s="614"/>
      <c r="Y87" s="614"/>
      <c r="Z87" s="614"/>
      <c r="AA87" s="614"/>
      <c r="AB87" s="614"/>
      <c r="AC87" s="614"/>
      <c r="AD87" s="614"/>
      <c r="AE87" s="61"/>
      <c r="AF87" s="61"/>
      <c r="AG87" s="61"/>
      <c r="AH87" s="61"/>
      <c r="AI87" s="61"/>
      <c r="AJ87" s="61"/>
    </row>
    <row r="88" spans="1:36" ht="14" customHeight="1">
      <c r="A88" s="586"/>
      <c r="B88" s="586"/>
      <c r="C88" s="584"/>
      <c r="D88" s="584"/>
      <c r="E88" s="584"/>
      <c r="F88" s="584"/>
      <c r="G88" s="584"/>
      <c r="H88" s="585"/>
      <c r="I88" s="585"/>
      <c r="J88" s="585"/>
      <c r="K88" s="585"/>
      <c r="L88" s="585"/>
      <c r="M88" s="585"/>
      <c r="N88" s="585"/>
      <c r="O88" s="585"/>
      <c r="P88" s="585"/>
      <c r="Q88" s="585"/>
      <c r="R88" s="585"/>
      <c r="S88" s="585"/>
      <c r="T88" s="614"/>
      <c r="U88" s="614"/>
      <c r="V88" s="614"/>
      <c r="W88" s="614"/>
      <c r="X88" s="614"/>
      <c r="Y88" s="614"/>
      <c r="Z88" s="614"/>
      <c r="AA88" s="614"/>
      <c r="AB88" s="614"/>
      <c r="AC88" s="614"/>
      <c r="AD88" s="614"/>
      <c r="AE88" s="61"/>
      <c r="AF88" s="61"/>
      <c r="AG88" s="61"/>
      <c r="AH88" s="61"/>
      <c r="AI88" s="61"/>
      <c r="AJ88" s="61"/>
    </row>
    <row r="89" spans="1:36" ht="14" customHeight="1">
      <c r="A89" s="586"/>
      <c r="B89" s="586"/>
      <c r="C89" s="584"/>
      <c r="D89" s="584"/>
      <c r="E89" s="584"/>
      <c r="F89" s="584"/>
      <c r="G89" s="584"/>
      <c r="H89" s="585"/>
      <c r="I89" s="585"/>
      <c r="J89" s="585"/>
      <c r="K89" s="585"/>
      <c r="L89" s="585"/>
      <c r="M89" s="585"/>
      <c r="N89" s="585"/>
      <c r="O89" s="585"/>
      <c r="P89" s="585"/>
      <c r="Q89" s="585"/>
      <c r="R89" s="585"/>
      <c r="S89" s="585"/>
      <c r="T89" s="614"/>
      <c r="U89" s="614"/>
      <c r="V89" s="614"/>
      <c r="W89" s="614"/>
      <c r="X89" s="614"/>
      <c r="Y89" s="614"/>
      <c r="Z89" s="614"/>
      <c r="AA89" s="614"/>
      <c r="AB89" s="614"/>
      <c r="AC89" s="614"/>
      <c r="AD89" s="614"/>
      <c r="AE89" s="61"/>
      <c r="AF89" s="61"/>
      <c r="AG89" s="61"/>
      <c r="AH89" s="61"/>
      <c r="AI89" s="61"/>
      <c r="AJ89" s="61"/>
    </row>
    <row r="90" spans="1:36" ht="14" customHeight="1">
      <c r="A90" s="586"/>
      <c r="B90" s="586"/>
      <c r="C90" s="584"/>
      <c r="D90" s="584"/>
      <c r="E90" s="584"/>
      <c r="F90" s="584"/>
      <c r="G90" s="584"/>
      <c r="H90" s="585"/>
      <c r="I90" s="585"/>
      <c r="J90" s="585"/>
      <c r="K90" s="585"/>
      <c r="L90" s="585"/>
      <c r="M90" s="585"/>
      <c r="N90" s="585"/>
      <c r="O90" s="585"/>
      <c r="P90" s="585"/>
      <c r="Q90" s="585"/>
      <c r="R90" s="585"/>
      <c r="S90" s="585"/>
      <c r="T90" s="614"/>
      <c r="U90" s="614"/>
      <c r="V90" s="614"/>
      <c r="W90" s="614"/>
      <c r="X90" s="614"/>
      <c r="Y90" s="614"/>
      <c r="Z90" s="614"/>
      <c r="AA90" s="614"/>
      <c r="AB90" s="614"/>
      <c r="AC90" s="614"/>
      <c r="AD90" s="614"/>
      <c r="AE90" s="61"/>
      <c r="AF90" s="61"/>
      <c r="AG90" s="61"/>
      <c r="AH90" s="61"/>
      <c r="AI90" s="61"/>
      <c r="AJ90" s="61"/>
    </row>
    <row r="91" spans="1:36" ht="14" customHeight="1">
      <c r="A91" s="586"/>
      <c r="B91" s="586"/>
      <c r="C91" s="584"/>
      <c r="D91" s="584"/>
      <c r="E91" s="584"/>
      <c r="F91" s="584"/>
      <c r="G91" s="584"/>
      <c r="H91" s="585"/>
      <c r="I91" s="585"/>
      <c r="J91" s="585"/>
      <c r="K91" s="585"/>
      <c r="L91" s="585"/>
      <c r="M91" s="585"/>
      <c r="N91" s="585"/>
      <c r="O91" s="585"/>
      <c r="P91" s="585"/>
      <c r="Q91" s="585"/>
      <c r="R91" s="585"/>
      <c r="S91" s="585"/>
      <c r="T91" s="614"/>
      <c r="U91" s="614"/>
      <c r="V91" s="614"/>
      <c r="W91" s="614"/>
      <c r="X91" s="614"/>
      <c r="Y91" s="614"/>
      <c r="Z91" s="614"/>
      <c r="AA91" s="614"/>
      <c r="AB91" s="614"/>
      <c r="AC91" s="614"/>
      <c r="AD91" s="614"/>
      <c r="AE91" s="61"/>
      <c r="AF91" s="61"/>
      <c r="AG91" s="61"/>
      <c r="AH91" s="61"/>
      <c r="AI91" s="61"/>
      <c r="AJ91" s="61"/>
    </row>
    <row r="92" spans="1:36" ht="14" customHeight="1">
      <c r="A92" s="586"/>
      <c r="B92" s="586"/>
      <c r="C92" s="584"/>
      <c r="D92" s="584"/>
      <c r="E92" s="584"/>
      <c r="F92" s="584"/>
      <c r="G92" s="584"/>
      <c r="H92" s="585"/>
      <c r="I92" s="585"/>
      <c r="J92" s="585"/>
      <c r="K92" s="585"/>
      <c r="L92" s="585"/>
      <c r="M92" s="585"/>
      <c r="N92" s="585"/>
      <c r="O92" s="585"/>
      <c r="P92" s="585"/>
      <c r="Q92" s="585"/>
      <c r="R92" s="585"/>
      <c r="S92" s="585"/>
      <c r="T92" s="614"/>
      <c r="U92" s="614"/>
      <c r="V92" s="614"/>
      <c r="W92" s="614"/>
      <c r="X92" s="614"/>
      <c r="Y92" s="614"/>
      <c r="Z92" s="614"/>
      <c r="AA92" s="614"/>
      <c r="AB92" s="614"/>
      <c r="AC92" s="614"/>
      <c r="AD92" s="614"/>
      <c r="AE92" s="61"/>
      <c r="AF92" s="61"/>
      <c r="AG92" s="61"/>
      <c r="AH92" s="61"/>
      <c r="AI92" s="61"/>
      <c r="AJ92" s="61"/>
    </row>
    <row r="93" spans="1:36" ht="14" customHeight="1">
      <c r="A93" s="586"/>
      <c r="B93" s="586"/>
      <c r="C93" s="584"/>
      <c r="D93" s="584"/>
      <c r="E93" s="584"/>
      <c r="F93" s="584"/>
      <c r="G93" s="584"/>
      <c r="H93" s="585"/>
      <c r="I93" s="585"/>
      <c r="J93" s="585"/>
      <c r="K93" s="585"/>
      <c r="L93" s="585"/>
      <c r="M93" s="585"/>
      <c r="N93" s="585"/>
      <c r="O93" s="585"/>
      <c r="P93" s="585"/>
      <c r="Q93" s="585"/>
      <c r="R93" s="585"/>
      <c r="S93" s="585"/>
      <c r="T93" s="614"/>
      <c r="U93" s="614"/>
      <c r="V93" s="614"/>
      <c r="W93" s="614"/>
      <c r="X93" s="614"/>
      <c r="Y93" s="614"/>
      <c r="Z93" s="614"/>
      <c r="AA93" s="614"/>
      <c r="AB93" s="614"/>
      <c r="AC93" s="614"/>
      <c r="AD93" s="614"/>
      <c r="AE93" s="61"/>
      <c r="AF93" s="61"/>
      <c r="AG93" s="61"/>
      <c r="AH93" s="61"/>
      <c r="AI93" s="61"/>
      <c r="AJ93" s="61"/>
    </row>
    <row r="94" spans="1:36" ht="14" customHeight="1">
      <c r="A94" s="586"/>
      <c r="B94" s="586"/>
      <c r="C94" s="584"/>
      <c r="D94" s="584"/>
      <c r="E94" s="584"/>
      <c r="F94" s="584"/>
      <c r="G94" s="584"/>
      <c r="H94" s="585"/>
      <c r="I94" s="585"/>
      <c r="J94" s="585"/>
      <c r="K94" s="585"/>
      <c r="L94" s="585"/>
      <c r="M94" s="585"/>
      <c r="N94" s="585"/>
      <c r="O94" s="585"/>
      <c r="P94" s="585"/>
      <c r="Q94" s="585"/>
      <c r="R94" s="585"/>
      <c r="S94" s="585"/>
      <c r="T94" s="614"/>
      <c r="U94" s="614"/>
      <c r="V94" s="614"/>
      <c r="W94" s="614"/>
      <c r="X94" s="614"/>
      <c r="Y94" s="614"/>
      <c r="Z94" s="614"/>
      <c r="AA94" s="614"/>
      <c r="AB94" s="614"/>
      <c r="AC94" s="614"/>
      <c r="AD94" s="614"/>
      <c r="AE94" s="61"/>
      <c r="AF94" s="61"/>
      <c r="AG94" s="61"/>
      <c r="AH94" s="61"/>
      <c r="AI94" s="61"/>
      <c r="AJ94" s="61"/>
    </row>
    <row r="95" spans="1:36" ht="14" customHeight="1">
      <c r="A95" s="586"/>
      <c r="B95" s="586"/>
      <c r="C95" s="584"/>
      <c r="D95" s="584"/>
      <c r="E95" s="584"/>
      <c r="F95" s="584"/>
      <c r="G95" s="584"/>
      <c r="H95" s="585"/>
      <c r="I95" s="585"/>
      <c r="J95" s="585"/>
      <c r="K95" s="585"/>
      <c r="L95" s="585"/>
      <c r="M95" s="585"/>
      <c r="N95" s="585"/>
      <c r="O95" s="585"/>
      <c r="P95" s="585"/>
      <c r="Q95" s="585"/>
      <c r="R95" s="585"/>
      <c r="S95" s="585"/>
      <c r="T95" s="614"/>
      <c r="U95" s="614"/>
      <c r="V95" s="614"/>
      <c r="W95" s="614"/>
      <c r="X95" s="614"/>
      <c r="Y95" s="614"/>
      <c r="Z95" s="614"/>
      <c r="AA95" s="614"/>
      <c r="AB95" s="614"/>
      <c r="AC95" s="614"/>
      <c r="AD95" s="614"/>
      <c r="AE95" s="61"/>
      <c r="AF95" s="61"/>
      <c r="AG95" s="61"/>
      <c r="AH95" s="61"/>
      <c r="AI95" s="61"/>
      <c r="AJ95" s="61"/>
    </row>
    <row r="96" spans="1:36" ht="14" customHeight="1">
      <c r="A96" s="586"/>
      <c r="B96" s="586"/>
      <c r="C96" s="584"/>
      <c r="D96" s="584"/>
      <c r="E96" s="584"/>
      <c r="F96" s="584"/>
      <c r="G96" s="584"/>
      <c r="H96" s="585"/>
      <c r="I96" s="585"/>
      <c r="J96" s="585"/>
      <c r="K96" s="585"/>
      <c r="L96" s="585"/>
      <c r="M96" s="585"/>
      <c r="N96" s="585"/>
      <c r="O96" s="585"/>
      <c r="P96" s="585"/>
      <c r="Q96" s="585"/>
      <c r="R96" s="585"/>
      <c r="S96" s="585"/>
      <c r="T96" s="614"/>
      <c r="U96" s="614"/>
      <c r="V96" s="614"/>
      <c r="W96" s="614"/>
      <c r="X96" s="614"/>
      <c r="Y96" s="614"/>
      <c r="Z96" s="614"/>
      <c r="AA96" s="614"/>
      <c r="AB96" s="614"/>
      <c r="AC96" s="614"/>
      <c r="AD96" s="614"/>
      <c r="AE96" s="61"/>
      <c r="AF96" s="61"/>
      <c r="AG96" s="61"/>
      <c r="AH96" s="61"/>
      <c r="AI96" s="61"/>
      <c r="AJ96" s="61"/>
    </row>
    <row r="97" spans="1:36" ht="14" customHeight="1">
      <c r="A97" s="586"/>
      <c r="B97" s="586"/>
      <c r="C97" s="584"/>
      <c r="D97" s="584"/>
      <c r="E97" s="584"/>
      <c r="F97" s="584"/>
      <c r="G97" s="584"/>
      <c r="H97" s="585"/>
      <c r="I97" s="585"/>
      <c r="J97" s="585"/>
      <c r="K97" s="585"/>
      <c r="L97" s="585"/>
      <c r="M97" s="585"/>
      <c r="N97" s="585"/>
      <c r="O97" s="585"/>
      <c r="P97" s="585"/>
      <c r="Q97" s="585"/>
      <c r="R97" s="585"/>
      <c r="S97" s="585"/>
      <c r="T97" s="614"/>
      <c r="U97" s="614"/>
      <c r="V97" s="614"/>
      <c r="W97" s="614"/>
      <c r="X97" s="614"/>
      <c r="Y97" s="614"/>
      <c r="Z97" s="614"/>
      <c r="AA97" s="614"/>
      <c r="AB97" s="614"/>
      <c r="AC97" s="614"/>
      <c r="AD97" s="614"/>
      <c r="AE97" s="61"/>
      <c r="AF97" s="61"/>
      <c r="AG97" s="61"/>
      <c r="AH97" s="61"/>
      <c r="AI97" s="61"/>
      <c r="AJ97" s="61"/>
    </row>
    <row r="98" spans="1:36" ht="14" customHeight="1">
      <c r="A98" s="586"/>
      <c r="B98" s="586"/>
      <c r="C98" s="584"/>
      <c r="D98" s="584"/>
      <c r="E98" s="584"/>
      <c r="F98" s="584"/>
      <c r="G98" s="584"/>
      <c r="H98" s="585"/>
      <c r="I98" s="585"/>
      <c r="J98" s="585"/>
      <c r="K98" s="585"/>
      <c r="L98" s="585"/>
      <c r="M98" s="585"/>
      <c r="N98" s="585"/>
      <c r="O98" s="585"/>
      <c r="P98" s="585"/>
      <c r="Q98" s="585"/>
      <c r="R98" s="585"/>
      <c r="S98" s="585"/>
      <c r="T98" s="614"/>
      <c r="U98" s="614"/>
      <c r="V98" s="614"/>
      <c r="W98" s="614"/>
      <c r="X98" s="614"/>
      <c r="Y98" s="614"/>
      <c r="Z98" s="614"/>
      <c r="AA98" s="614"/>
      <c r="AB98" s="614"/>
      <c r="AC98" s="614"/>
      <c r="AD98" s="614"/>
      <c r="AE98" s="61"/>
      <c r="AF98" s="61"/>
      <c r="AG98" s="61"/>
      <c r="AH98" s="61"/>
      <c r="AI98" s="61"/>
      <c r="AJ98" s="61"/>
    </row>
    <row r="99" spans="1:36" ht="14" customHeight="1">
      <c r="A99" s="586"/>
      <c r="B99" s="586"/>
      <c r="C99" s="584"/>
      <c r="D99" s="584"/>
      <c r="E99" s="584"/>
      <c r="F99" s="584"/>
      <c r="G99" s="584"/>
      <c r="H99" s="585"/>
      <c r="I99" s="585"/>
      <c r="J99" s="585"/>
      <c r="K99" s="585"/>
      <c r="L99" s="585"/>
      <c r="M99" s="585"/>
      <c r="N99" s="585"/>
      <c r="O99" s="585"/>
      <c r="P99" s="585"/>
      <c r="Q99" s="585"/>
      <c r="R99" s="585"/>
      <c r="S99" s="585"/>
      <c r="T99" s="614"/>
      <c r="U99" s="614"/>
      <c r="V99" s="614"/>
      <c r="W99" s="614"/>
      <c r="X99" s="614"/>
      <c r="Y99" s="614"/>
      <c r="Z99" s="614"/>
      <c r="AA99" s="614"/>
      <c r="AB99" s="614"/>
      <c r="AC99" s="614"/>
      <c r="AD99" s="614"/>
      <c r="AE99" s="61"/>
      <c r="AF99" s="61"/>
      <c r="AG99" s="61"/>
      <c r="AH99" s="61"/>
      <c r="AI99" s="61"/>
      <c r="AJ99" s="61"/>
    </row>
    <row r="100" spans="1:36" ht="14" customHeight="1">
      <c r="A100" s="586"/>
      <c r="B100" s="586"/>
      <c r="C100" s="584"/>
      <c r="D100" s="584"/>
      <c r="E100" s="584"/>
      <c r="F100" s="584"/>
      <c r="G100" s="584"/>
      <c r="H100" s="585"/>
      <c r="I100" s="585"/>
      <c r="J100" s="585"/>
      <c r="K100" s="585"/>
      <c r="L100" s="585"/>
      <c r="M100" s="585"/>
      <c r="N100" s="585"/>
      <c r="O100" s="585"/>
      <c r="P100" s="585"/>
      <c r="Q100" s="585"/>
      <c r="R100" s="585"/>
      <c r="S100" s="585"/>
      <c r="T100" s="614"/>
      <c r="U100" s="614"/>
      <c r="V100" s="614"/>
      <c r="W100" s="614"/>
      <c r="X100" s="614"/>
      <c r="Y100" s="614"/>
      <c r="Z100" s="614"/>
      <c r="AA100" s="614"/>
      <c r="AB100" s="614"/>
      <c r="AC100" s="614"/>
      <c r="AD100" s="614"/>
      <c r="AE100" s="61"/>
      <c r="AF100" s="61"/>
      <c r="AG100" s="61"/>
      <c r="AH100" s="61"/>
      <c r="AI100" s="61"/>
      <c r="AJ100" s="61"/>
    </row>
    <row r="101" spans="1:36" ht="14" customHeight="1">
      <c r="A101" s="586"/>
      <c r="B101" s="586"/>
      <c r="C101" s="584"/>
      <c r="D101" s="584"/>
      <c r="E101" s="584"/>
      <c r="F101" s="584"/>
      <c r="G101" s="584"/>
      <c r="H101" s="585"/>
      <c r="I101" s="585"/>
      <c r="J101" s="585"/>
      <c r="K101" s="585"/>
      <c r="L101" s="585"/>
      <c r="M101" s="585"/>
      <c r="N101" s="585"/>
      <c r="O101" s="585"/>
      <c r="P101" s="585"/>
      <c r="Q101" s="585"/>
      <c r="R101" s="585"/>
      <c r="S101" s="585"/>
      <c r="T101" s="614"/>
      <c r="U101" s="614"/>
      <c r="V101" s="614"/>
      <c r="W101" s="614"/>
      <c r="X101" s="614"/>
      <c r="Y101" s="614"/>
      <c r="Z101" s="614"/>
      <c r="AA101" s="614"/>
      <c r="AB101" s="614"/>
      <c r="AC101" s="614"/>
      <c r="AD101" s="614"/>
      <c r="AE101" s="61"/>
      <c r="AF101" s="61"/>
      <c r="AG101" s="61"/>
      <c r="AH101" s="61"/>
      <c r="AI101" s="61"/>
      <c r="AJ101" s="61"/>
    </row>
    <row r="102" spans="1:36" ht="14" customHeight="1">
      <c r="A102" s="586"/>
      <c r="B102" s="586"/>
      <c r="C102" s="584"/>
      <c r="D102" s="584"/>
      <c r="E102" s="584"/>
      <c r="F102" s="584"/>
      <c r="G102" s="584"/>
      <c r="H102" s="585"/>
      <c r="I102" s="585"/>
      <c r="J102" s="585"/>
      <c r="K102" s="585"/>
      <c r="L102" s="585"/>
      <c r="M102" s="585"/>
      <c r="N102" s="585"/>
      <c r="O102" s="585"/>
      <c r="P102" s="585"/>
      <c r="Q102" s="585"/>
      <c r="R102" s="585"/>
      <c r="S102" s="585"/>
      <c r="T102" s="614"/>
      <c r="U102" s="614"/>
      <c r="V102" s="614"/>
      <c r="W102" s="614"/>
      <c r="X102" s="614"/>
      <c r="Y102" s="614"/>
      <c r="Z102" s="614"/>
      <c r="AA102" s="614"/>
      <c r="AB102" s="614"/>
      <c r="AC102" s="614"/>
      <c r="AD102" s="614"/>
      <c r="AE102" s="61"/>
      <c r="AF102" s="61"/>
      <c r="AG102" s="61"/>
      <c r="AH102" s="61"/>
      <c r="AI102" s="61"/>
      <c r="AJ102" s="61"/>
    </row>
    <row r="103" spans="1:36" ht="14" customHeight="1">
      <c r="A103" s="586"/>
      <c r="B103" s="586"/>
      <c r="C103" s="584"/>
      <c r="D103" s="584"/>
      <c r="E103" s="584"/>
      <c r="F103" s="584"/>
      <c r="G103" s="584"/>
      <c r="H103" s="585"/>
      <c r="I103" s="585"/>
      <c r="J103" s="585"/>
      <c r="K103" s="585"/>
      <c r="L103" s="585"/>
      <c r="M103" s="585"/>
      <c r="N103" s="585"/>
      <c r="O103" s="585"/>
      <c r="P103" s="585"/>
      <c r="Q103" s="585"/>
      <c r="R103" s="585"/>
      <c r="S103" s="585"/>
      <c r="T103" s="614"/>
      <c r="U103" s="614"/>
      <c r="V103" s="614"/>
      <c r="W103" s="614"/>
      <c r="X103" s="614"/>
      <c r="Y103" s="614"/>
      <c r="Z103" s="614"/>
      <c r="AA103" s="614"/>
      <c r="AB103" s="614"/>
      <c r="AC103" s="614"/>
      <c r="AD103" s="614"/>
      <c r="AE103" s="61"/>
      <c r="AF103" s="61"/>
      <c r="AG103" s="61"/>
      <c r="AH103" s="61"/>
      <c r="AI103" s="61"/>
      <c r="AJ103" s="61"/>
    </row>
    <row r="104" spans="1:36" ht="14" customHeight="1">
      <c r="A104" s="586"/>
      <c r="B104" s="586"/>
      <c r="C104" s="584"/>
      <c r="D104" s="584"/>
      <c r="E104" s="584"/>
      <c r="F104" s="584"/>
      <c r="G104" s="584"/>
      <c r="H104" s="585"/>
      <c r="I104" s="585"/>
      <c r="J104" s="585"/>
      <c r="K104" s="585"/>
      <c r="L104" s="585"/>
      <c r="M104" s="585"/>
      <c r="N104" s="585"/>
      <c r="O104" s="585"/>
      <c r="P104" s="585"/>
      <c r="Q104" s="585"/>
      <c r="R104" s="585"/>
      <c r="S104" s="585"/>
      <c r="T104" s="614"/>
      <c r="U104" s="614"/>
      <c r="V104" s="614"/>
      <c r="W104" s="614"/>
      <c r="X104" s="614"/>
      <c r="Y104" s="614"/>
      <c r="Z104" s="614"/>
      <c r="AA104" s="614"/>
      <c r="AB104" s="614"/>
      <c r="AC104" s="614"/>
      <c r="AD104" s="614"/>
      <c r="AE104" s="61"/>
      <c r="AF104" s="61"/>
      <c r="AG104" s="61"/>
      <c r="AH104" s="61"/>
      <c r="AI104" s="61"/>
      <c r="AJ104" s="61"/>
    </row>
    <row r="105" spans="1:36" ht="14" customHeight="1">
      <c r="A105" s="586"/>
      <c r="B105" s="586"/>
      <c r="C105" s="584"/>
      <c r="D105" s="584"/>
      <c r="E105" s="584"/>
      <c r="F105" s="584"/>
      <c r="G105" s="584"/>
      <c r="H105" s="585"/>
      <c r="I105" s="585"/>
      <c r="J105" s="585"/>
      <c r="K105" s="585"/>
      <c r="L105" s="585"/>
      <c r="M105" s="585"/>
      <c r="N105" s="585"/>
      <c r="O105" s="585"/>
      <c r="P105" s="585"/>
      <c r="Q105" s="585"/>
      <c r="R105" s="585"/>
      <c r="S105" s="585"/>
      <c r="T105" s="614"/>
      <c r="U105" s="614"/>
      <c r="V105" s="614"/>
      <c r="W105" s="614"/>
      <c r="X105" s="614"/>
      <c r="Y105" s="614"/>
      <c r="Z105" s="614"/>
      <c r="AA105" s="614"/>
      <c r="AB105" s="614"/>
      <c r="AC105" s="614"/>
      <c r="AD105" s="614"/>
      <c r="AE105" s="61"/>
      <c r="AF105" s="61"/>
      <c r="AG105" s="61"/>
      <c r="AH105" s="61"/>
      <c r="AI105" s="61"/>
      <c r="AJ105" s="61"/>
    </row>
    <row r="106" spans="1:36" ht="14" customHeight="1">
      <c r="A106" s="586"/>
      <c r="B106" s="586"/>
      <c r="C106" s="584"/>
      <c r="D106" s="584"/>
      <c r="E106" s="584"/>
      <c r="F106" s="584"/>
      <c r="G106" s="584"/>
      <c r="H106" s="585"/>
      <c r="I106" s="585"/>
      <c r="J106" s="585"/>
      <c r="K106" s="585"/>
      <c r="L106" s="585"/>
      <c r="M106" s="585"/>
      <c r="N106" s="585"/>
      <c r="O106" s="585"/>
      <c r="P106" s="585"/>
      <c r="Q106" s="585"/>
      <c r="R106" s="585"/>
      <c r="S106" s="585"/>
      <c r="T106" s="614"/>
      <c r="U106" s="614"/>
      <c r="V106" s="614"/>
      <c r="W106" s="614"/>
      <c r="X106" s="614"/>
      <c r="Y106" s="614"/>
      <c r="Z106" s="614"/>
      <c r="AA106" s="614"/>
      <c r="AB106" s="614"/>
      <c r="AC106" s="614"/>
      <c r="AD106" s="614"/>
      <c r="AE106" s="61"/>
      <c r="AF106" s="61"/>
      <c r="AG106" s="61"/>
      <c r="AH106" s="61"/>
      <c r="AI106" s="61"/>
      <c r="AJ106" s="61"/>
    </row>
    <row r="107" spans="1:36" ht="14" customHeight="1">
      <c r="A107" s="586"/>
      <c r="B107" s="586"/>
      <c r="C107" s="584"/>
      <c r="D107" s="584"/>
      <c r="E107" s="584"/>
      <c r="F107" s="584"/>
      <c r="G107" s="584"/>
      <c r="H107" s="585"/>
      <c r="I107" s="585"/>
      <c r="J107" s="585"/>
      <c r="K107" s="585"/>
      <c r="L107" s="585"/>
      <c r="M107" s="585"/>
      <c r="N107" s="585"/>
      <c r="O107" s="585"/>
      <c r="P107" s="585"/>
      <c r="Q107" s="585"/>
      <c r="R107" s="585"/>
      <c r="S107" s="585"/>
      <c r="T107" s="614"/>
      <c r="U107" s="614"/>
      <c r="V107" s="614"/>
      <c r="W107" s="614"/>
      <c r="X107" s="614"/>
      <c r="Y107" s="614"/>
      <c r="Z107" s="614"/>
      <c r="AA107" s="614"/>
      <c r="AB107" s="614"/>
      <c r="AC107" s="614"/>
      <c r="AD107" s="614"/>
      <c r="AE107" s="61"/>
      <c r="AF107" s="61"/>
      <c r="AG107" s="61"/>
      <c r="AH107" s="61"/>
      <c r="AI107" s="61"/>
      <c r="AJ107" s="61"/>
    </row>
    <row r="108" spans="1:36" ht="14" customHeight="1">
      <c r="A108" s="586"/>
      <c r="B108" s="586"/>
      <c r="C108" s="584"/>
      <c r="D108" s="584"/>
      <c r="E108" s="584"/>
      <c r="F108" s="584"/>
      <c r="G108" s="584"/>
      <c r="H108" s="585"/>
      <c r="I108" s="585"/>
      <c r="J108" s="585"/>
      <c r="K108" s="585"/>
      <c r="L108" s="585"/>
      <c r="M108" s="585"/>
      <c r="N108" s="585"/>
      <c r="O108" s="585"/>
      <c r="P108" s="585"/>
      <c r="Q108" s="585"/>
      <c r="R108" s="585"/>
      <c r="S108" s="585"/>
      <c r="T108" s="614"/>
      <c r="U108" s="614"/>
      <c r="V108" s="614"/>
      <c r="W108" s="614"/>
      <c r="X108" s="614"/>
      <c r="Y108" s="614"/>
      <c r="Z108" s="614"/>
      <c r="AA108" s="614"/>
      <c r="AB108" s="614"/>
      <c r="AC108" s="614"/>
      <c r="AD108" s="614"/>
      <c r="AE108" s="61"/>
      <c r="AF108" s="61"/>
      <c r="AG108" s="61"/>
      <c r="AH108" s="61"/>
      <c r="AI108" s="61"/>
      <c r="AJ108" s="61"/>
    </row>
    <row r="109" spans="1:36" ht="14" customHeight="1">
      <c r="A109" s="586"/>
      <c r="B109" s="586"/>
      <c r="C109" s="584"/>
      <c r="D109" s="584"/>
      <c r="E109" s="584"/>
      <c r="F109" s="584"/>
      <c r="G109" s="584"/>
      <c r="H109" s="585"/>
      <c r="I109" s="585"/>
      <c r="J109" s="585"/>
      <c r="K109" s="585"/>
      <c r="L109" s="585"/>
      <c r="M109" s="585"/>
      <c r="N109" s="585"/>
      <c r="O109" s="585"/>
      <c r="P109" s="585"/>
      <c r="Q109" s="585"/>
      <c r="R109" s="585"/>
      <c r="S109" s="585"/>
      <c r="T109" s="614"/>
      <c r="U109" s="614"/>
      <c r="V109" s="614"/>
      <c r="W109" s="614"/>
      <c r="X109" s="614"/>
      <c r="Y109" s="614"/>
      <c r="Z109" s="614"/>
      <c r="AA109" s="614"/>
      <c r="AB109" s="614"/>
      <c r="AC109" s="614"/>
      <c r="AD109" s="614"/>
      <c r="AE109" s="61"/>
      <c r="AF109" s="61"/>
      <c r="AG109" s="61"/>
      <c r="AH109" s="61"/>
      <c r="AI109" s="61"/>
      <c r="AJ109" s="61"/>
    </row>
    <row r="110" spans="1:36" ht="14" customHeight="1">
      <c r="A110" s="586"/>
      <c r="B110" s="586"/>
      <c r="C110" s="584"/>
      <c r="D110" s="584"/>
      <c r="E110" s="584"/>
      <c r="F110" s="584"/>
      <c r="G110" s="584"/>
      <c r="H110" s="585"/>
      <c r="I110" s="585"/>
      <c r="J110" s="585"/>
      <c r="K110" s="585"/>
      <c r="L110" s="585"/>
      <c r="M110" s="585"/>
      <c r="N110" s="585"/>
      <c r="O110" s="585"/>
      <c r="P110" s="585"/>
      <c r="Q110" s="585"/>
      <c r="R110" s="585"/>
      <c r="S110" s="585"/>
      <c r="T110" s="614"/>
      <c r="U110" s="614"/>
      <c r="V110" s="614"/>
      <c r="W110" s="614"/>
      <c r="X110" s="614"/>
      <c r="Y110" s="614"/>
      <c r="Z110" s="614"/>
      <c r="AA110" s="614"/>
      <c r="AB110" s="614"/>
      <c r="AC110" s="614"/>
      <c r="AD110" s="614"/>
      <c r="AE110" s="61"/>
      <c r="AF110" s="61"/>
      <c r="AG110" s="61"/>
      <c r="AH110" s="61"/>
      <c r="AI110" s="61"/>
      <c r="AJ110" s="61"/>
    </row>
    <row r="111" spans="1:36" ht="14" customHeight="1">
      <c r="A111" s="586"/>
      <c r="B111" s="586"/>
      <c r="C111" s="584"/>
      <c r="D111" s="584"/>
      <c r="E111" s="584"/>
      <c r="F111" s="584"/>
      <c r="G111" s="584"/>
      <c r="H111" s="585"/>
      <c r="I111" s="585"/>
      <c r="J111" s="585"/>
      <c r="K111" s="585"/>
      <c r="L111" s="585"/>
      <c r="M111" s="585"/>
      <c r="N111" s="585"/>
      <c r="O111" s="585"/>
      <c r="P111" s="585"/>
      <c r="Q111" s="585"/>
      <c r="R111" s="585"/>
      <c r="S111" s="585"/>
      <c r="T111" s="614"/>
      <c r="U111" s="614"/>
      <c r="V111" s="614"/>
      <c r="W111" s="614"/>
      <c r="X111" s="614"/>
      <c r="Y111" s="614"/>
      <c r="Z111" s="614"/>
      <c r="AA111" s="614"/>
      <c r="AB111" s="614"/>
      <c r="AC111" s="614"/>
      <c r="AD111" s="614"/>
      <c r="AE111" s="61"/>
      <c r="AF111" s="61"/>
      <c r="AG111" s="61"/>
      <c r="AH111" s="61"/>
      <c r="AI111" s="61"/>
      <c r="AJ111" s="61"/>
    </row>
    <row r="112" spans="1:36" ht="14" customHeight="1">
      <c r="A112" s="586"/>
      <c r="B112" s="586"/>
      <c r="C112" s="584"/>
      <c r="D112" s="584"/>
      <c r="E112" s="584"/>
      <c r="F112" s="584"/>
      <c r="G112" s="584"/>
      <c r="H112" s="585"/>
      <c r="I112" s="585"/>
      <c r="J112" s="585"/>
      <c r="K112" s="585"/>
      <c r="L112" s="585"/>
      <c r="M112" s="585"/>
      <c r="N112" s="585"/>
      <c r="O112" s="585"/>
      <c r="P112" s="585"/>
      <c r="Q112" s="585"/>
      <c r="R112" s="585"/>
      <c r="S112" s="585"/>
      <c r="T112" s="614"/>
      <c r="U112" s="614"/>
      <c r="V112" s="614"/>
      <c r="W112" s="614"/>
      <c r="X112" s="614"/>
      <c r="Y112" s="614"/>
      <c r="Z112" s="614"/>
      <c r="AA112" s="614"/>
      <c r="AB112" s="614"/>
      <c r="AC112" s="614"/>
      <c r="AD112" s="614"/>
      <c r="AE112" s="61"/>
      <c r="AF112" s="61"/>
      <c r="AG112" s="61"/>
      <c r="AH112" s="61"/>
      <c r="AI112" s="61"/>
      <c r="AJ112" s="61"/>
    </row>
    <row r="113" spans="1:36">
      <c r="A113" s="586"/>
      <c r="B113" s="586"/>
      <c r="C113" s="584"/>
      <c r="D113" s="584"/>
      <c r="E113" s="584"/>
      <c r="F113" s="584"/>
      <c r="G113" s="584"/>
      <c r="H113" s="585"/>
      <c r="I113" s="585"/>
      <c r="J113" s="585"/>
      <c r="K113" s="585"/>
      <c r="L113" s="585"/>
      <c r="M113" s="585"/>
      <c r="N113" s="585"/>
      <c r="O113" s="585"/>
      <c r="P113" s="585"/>
      <c r="Q113" s="585"/>
      <c r="R113" s="585"/>
      <c r="S113" s="585"/>
      <c r="T113" s="614"/>
      <c r="U113" s="614"/>
      <c r="V113" s="614"/>
      <c r="W113" s="614"/>
      <c r="X113" s="614"/>
      <c r="Y113" s="614"/>
      <c r="Z113" s="614"/>
      <c r="AA113" s="614"/>
      <c r="AB113" s="614"/>
      <c r="AC113" s="614"/>
      <c r="AD113" s="614"/>
      <c r="AE113" s="61"/>
      <c r="AF113" s="61"/>
      <c r="AG113" s="61"/>
      <c r="AH113" s="61"/>
      <c r="AI113" s="61"/>
      <c r="AJ113" s="61"/>
    </row>
    <row r="114" spans="1:36">
      <c r="A114" s="586"/>
      <c r="B114" s="586"/>
      <c r="C114" s="584"/>
      <c r="D114" s="584"/>
      <c r="E114" s="584"/>
      <c r="F114" s="584"/>
      <c r="G114" s="584"/>
      <c r="H114" s="585"/>
      <c r="I114" s="585"/>
      <c r="J114" s="585"/>
      <c r="K114" s="585"/>
      <c r="L114" s="585"/>
      <c r="M114" s="585"/>
      <c r="N114" s="585"/>
      <c r="O114" s="585"/>
      <c r="P114" s="585"/>
      <c r="Q114" s="585"/>
      <c r="R114" s="585"/>
      <c r="S114" s="585"/>
      <c r="T114" s="614"/>
      <c r="U114" s="614"/>
      <c r="V114" s="614"/>
      <c r="W114" s="614"/>
      <c r="X114" s="614"/>
      <c r="Y114" s="614"/>
      <c r="Z114" s="614"/>
      <c r="AA114" s="614"/>
      <c r="AB114" s="614"/>
      <c r="AC114" s="614"/>
      <c r="AD114" s="614"/>
      <c r="AE114" s="61"/>
      <c r="AF114" s="61"/>
      <c r="AG114" s="61"/>
      <c r="AH114" s="61"/>
      <c r="AI114" s="61"/>
      <c r="AJ114" s="61"/>
    </row>
    <row r="115" spans="1:36">
      <c r="A115" s="586"/>
      <c r="B115" s="586"/>
      <c r="C115" s="584"/>
      <c r="D115" s="584"/>
      <c r="E115" s="584"/>
      <c r="F115" s="584"/>
      <c r="G115" s="584"/>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xk0tUuiXVunFby1qBAzXZk7M0z7sadAWLNZiLYNw5uLfhO/dPgogjGitKjkBGvAJVgB3gUHTkSxaCbJ5eMJzkA==" saltValue="HU3nfacxjt6pJGp2ba/VuQ=="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election activeCell="B13" sqref="B13:AI13"/>
    </sheetView>
  </sheetViews>
  <sheetFormatPr defaultColWidth="9" defaultRowHeight="12.75"/>
  <cols>
    <col min="1" max="1" width="3.46484375" bestFit="1" customWidth="1"/>
    <col min="2" max="2" width="4.46484375" customWidth="1"/>
    <col min="3" max="4" width="2.46484375" customWidth="1"/>
    <col min="5" max="5" width="3.53125" customWidth="1"/>
    <col min="6" max="8" width="2.46484375" customWidth="1"/>
    <col min="9" max="10" width="3.46484375" customWidth="1"/>
    <col min="11" max="19" width="2.46484375" customWidth="1"/>
    <col min="20" max="20" width="3" customWidth="1"/>
    <col min="21" max="24" width="2.46484375" customWidth="1"/>
    <col min="25" max="25" width="3.6640625" customWidth="1"/>
    <col min="26" max="26" width="14.6640625" customWidth="1"/>
    <col min="27" max="29" width="2.46484375" customWidth="1"/>
    <col min="30" max="30" width="4.86328125" customWidth="1"/>
    <col min="31" max="32" width="2.46484375" customWidth="1"/>
    <col min="33" max="33" width="8.19921875" customWidth="1"/>
    <col min="34" max="34" width="4" customWidth="1"/>
    <col min="35" max="35" width="2.86328125" customWidth="1"/>
    <col min="36" max="36" width="2.46484375" customWidth="1"/>
    <col min="37" max="37" width="6.46484375" customWidth="1"/>
    <col min="38" max="43" width="9.1328125" customWidth="1"/>
    <col min="44" max="44" width="9.46484375" bestFit="1" customWidth="1"/>
    <col min="47" max="47" width="4.53125" customWidth="1"/>
    <col min="48" max="48" width="17.6640625" customWidth="1"/>
    <col min="49" max="55" width="9" hidden="1" customWidth="1"/>
    <col min="56" max="56" width="0" hidden="1" customWidth="1"/>
  </cols>
  <sheetData>
    <row r="1" spans="1:47"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15" t="s">
        <v>26</v>
      </c>
      <c r="AC1" s="616"/>
      <c r="AD1" s="616"/>
      <c r="AE1" s="615" t="str">
        <f>IF(基本情報入力シート!C13&lt;&gt;"", 基本情報入力シート!C13, "")</f>
        <v>新潟県</v>
      </c>
      <c r="AF1" s="616"/>
      <c r="AG1" s="616"/>
      <c r="AH1" s="616"/>
      <c r="AI1" s="617"/>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647" t="s">
        <v>4</v>
      </c>
      <c r="B3" s="648"/>
      <c r="C3" s="648"/>
      <c r="D3" s="648"/>
      <c r="E3" s="648"/>
      <c r="F3" s="649"/>
      <c r="G3" s="636" t="str">
        <f>IF(基本情報入力シート!L17="","",基本情報入力シート!L17)</f>
        <v/>
      </c>
      <c r="H3" s="637"/>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I3" s="637"/>
      <c r="AJ3" s="50"/>
    </row>
    <row r="4" spans="1:47" s="23" customFormat="1" ht="13.5" customHeight="1">
      <c r="A4" s="650" t="s">
        <v>28</v>
      </c>
      <c r="B4" s="651"/>
      <c r="C4" s="651"/>
      <c r="D4" s="651"/>
      <c r="E4" s="651"/>
      <c r="F4" s="652"/>
      <c r="G4" s="638" t="str">
        <f>IF(基本情報入力シート!L18="","",基本情報入力シート!L18)</f>
        <v/>
      </c>
      <c r="H4" s="639"/>
      <c r="I4" s="639"/>
      <c r="J4" s="639"/>
      <c r="K4" s="639"/>
      <c r="L4" s="639"/>
      <c r="M4" s="639"/>
      <c r="N4" s="639"/>
      <c r="O4" s="639"/>
      <c r="P4" s="639"/>
      <c r="Q4" s="639"/>
      <c r="R4" s="639"/>
      <c r="S4" s="639"/>
      <c r="T4" s="639"/>
      <c r="U4" s="639"/>
      <c r="V4" s="639"/>
      <c r="W4" s="639"/>
      <c r="X4" s="639"/>
      <c r="Y4" s="639"/>
      <c r="Z4" s="639"/>
      <c r="AA4" s="639"/>
      <c r="AB4" s="639"/>
      <c r="AC4" s="639"/>
      <c r="AD4" s="639"/>
      <c r="AE4" s="639"/>
      <c r="AF4" s="639"/>
      <c r="AG4" s="639"/>
      <c r="AH4" s="639"/>
      <c r="AI4" s="639"/>
      <c r="AJ4" s="50"/>
    </row>
    <row r="5" spans="1:47" s="23" customFormat="1" ht="14.25" customHeight="1">
      <c r="A5" s="626" t="s">
        <v>29</v>
      </c>
      <c r="B5" s="627"/>
      <c r="C5" s="627"/>
      <c r="D5" s="627"/>
      <c r="E5" s="627"/>
      <c r="F5" s="628"/>
      <c r="G5" s="55" t="s">
        <v>7</v>
      </c>
      <c r="H5" s="632" t="str">
        <f>IF(基本情報入力シート!AN20="－","",基本情報入力シート!AN20)</f>
        <v>-</v>
      </c>
      <c r="I5" s="632"/>
      <c r="J5" s="632"/>
      <c r="K5" s="632"/>
      <c r="L5" s="632"/>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29"/>
      <c r="B6" s="630"/>
      <c r="C6" s="630"/>
      <c r="D6" s="630"/>
      <c r="E6" s="630"/>
      <c r="F6" s="631"/>
      <c r="G6" s="640" t="str">
        <f>IF(基本情報入力シート!L20="","",基本情報入力シート!L20)</f>
        <v/>
      </c>
      <c r="H6" s="641"/>
      <c r="I6" s="641"/>
      <c r="J6" s="641"/>
      <c r="K6" s="641"/>
      <c r="L6" s="641"/>
      <c r="M6" s="641"/>
      <c r="N6" s="641"/>
      <c r="O6" s="641"/>
      <c r="P6" s="641"/>
      <c r="Q6" s="641"/>
      <c r="R6" s="641"/>
      <c r="S6" s="641"/>
      <c r="T6" s="641"/>
      <c r="U6" s="641"/>
      <c r="V6" s="641"/>
      <c r="W6" s="641"/>
      <c r="X6" s="641"/>
      <c r="Y6" s="641"/>
      <c r="Z6" s="641"/>
      <c r="AA6" s="641"/>
      <c r="AB6" s="641"/>
      <c r="AC6" s="641"/>
      <c r="AD6" s="641"/>
      <c r="AE6" s="641"/>
      <c r="AF6" s="641"/>
      <c r="AG6" s="641"/>
      <c r="AH6" s="641"/>
      <c r="AI6" s="641"/>
      <c r="AJ6" s="50"/>
    </row>
    <row r="7" spans="1:47" s="23" customFormat="1" ht="14.45" customHeight="1">
      <c r="A7" s="629"/>
      <c r="B7" s="630"/>
      <c r="C7" s="630"/>
      <c r="D7" s="630"/>
      <c r="E7" s="630"/>
      <c r="F7" s="631"/>
      <c r="G7" s="642" t="str">
        <f>IF(基本情報入力シート!L21="","",基本情報入力シート!L21)</f>
        <v/>
      </c>
      <c r="H7" s="643"/>
      <c r="I7" s="643"/>
      <c r="J7" s="643"/>
      <c r="K7" s="643"/>
      <c r="L7" s="643"/>
      <c r="M7" s="643"/>
      <c r="N7" s="643"/>
      <c r="O7" s="643"/>
      <c r="P7" s="643"/>
      <c r="Q7" s="643"/>
      <c r="R7" s="643"/>
      <c r="S7" s="643"/>
      <c r="T7" s="643"/>
      <c r="U7" s="643"/>
      <c r="V7" s="643"/>
      <c r="W7" s="643"/>
      <c r="X7" s="643"/>
      <c r="Y7" s="643"/>
      <c r="Z7" s="643"/>
      <c r="AA7" s="643"/>
      <c r="AB7" s="643"/>
      <c r="AC7" s="643"/>
      <c r="AD7" s="643"/>
      <c r="AE7" s="643"/>
      <c r="AF7" s="643"/>
      <c r="AG7" s="643"/>
      <c r="AH7" s="643"/>
      <c r="AI7" s="643"/>
      <c r="AJ7" s="50"/>
    </row>
    <row r="8" spans="1:47" s="23" customFormat="1" ht="11.45" customHeight="1">
      <c r="A8" s="633" t="s">
        <v>4</v>
      </c>
      <c r="B8" s="634"/>
      <c r="C8" s="634"/>
      <c r="D8" s="634"/>
      <c r="E8" s="634"/>
      <c r="F8" s="635"/>
      <c r="G8" s="656" t="str">
        <f>IF(基本情報入力シート!L25="","",基本情報入力シート!L25)</f>
        <v/>
      </c>
      <c r="H8" s="657"/>
      <c r="I8" s="657"/>
      <c r="J8" s="657"/>
      <c r="K8" s="657"/>
      <c r="L8" s="657"/>
      <c r="M8" s="657"/>
      <c r="N8" s="657"/>
      <c r="O8" s="657"/>
      <c r="P8" s="657"/>
      <c r="Q8" s="657"/>
      <c r="R8" s="657"/>
      <c r="S8" s="657"/>
      <c r="T8" s="657"/>
      <c r="U8" s="657"/>
      <c r="V8" s="657"/>
      <c r="W8" s="657"/>
      <c r="X8" s="657"/>
      <c r="Y8" s="657"/>
      <c r="Z8" s="657"/>
      <c r="AA8" s="657"/>
      <c r="AB8" s="657"/>
      <c r="AC8" s="657"/>
      <c r="AD8" s="657"/>
      <c r="AE8" s="657"/>
      <c r="AF8" s="657"/>
      <c r="AG8" s="657"/>
      <c r="AH8" s="657"/>
      <c r="AI8" s="657"/>
      <c r="AJ8" s="50"/>
    </row>
    <row r="9" spans="1:47" s="23" customFormat="1" ht="13.5" customHeight="1">
      <c r="A9" s="629" t="s">
        <v>30</v>
      </c>
      <c r="B9" s="630"/>
      <c r="C9" s="630"/>
      <c r="D9" s="630"/>
      <c r="E9" s="630"/>
      <c r="F9" s="631"/>
      <c r="G9" s="658" t="str">
        <f>IF(基本情報入力シート!L26="","",基本情報入力シート!L26)</f>
        <v/>
      </c>
      <c r="H9" s="659"/>
      <c r="I9" s="659"/>
      <c r="J9" s="659"/>
      <c r="K9" s="659"/>
      <c r="L9" s="659"/>
      <c r="M9" s="659"/>
      <c r="N9" s="659"/>
      <c r="O9" s="659"/>
      <c r="P9" s="659"/>
      <c r="Q9" s="659"/>
      <c r="R9" s="659"/>
      <c r="S9" s="659"/>
      <c r="T9" s="659"/>
      <c r="U9" s="659"/>
      <c r="V9" s="659"/>
      <c r="W9" s="659"/>
      <c r="X9" s="659"/>
      <c r="Y9" s="659"/>
      <c r="Z9" s="659"/>
      <c r="AA9" s="659"/>
      <c r="AB9" s="659"/>
      <c r="AC9" s="659"/>
      <c r="AD9" s="659"/>
      <c r="AE9" s="659"/>
      <c r="AF9" s="659"/>
      <c r="AG9" s="659"/>
      <c r="AH9" s="659"/>
      <c r="AI9" s="659"/>
      <c r="AJ9" s="50"/>
    </row>
    <row r="10" spans="1:47" s="23" customFormat="1">
      <c r="A10" s="665" t="s">
        <v>31</v>
      </c>
      <c r="B10" s="665"/>
      <c r="C10" s="665"/>
      <c r="D10" s="665"/>
      <c r="E10" s="665"/>
      <c r="F10" s="665"/>
      <c r="G10" s="666" t="s">
        <v>16</v>
      </c>
      <c r="H10" s="667"/>
      <c r="I10" s="667"/>
      <c r="J10" s="667"/>
      <c r="K10" s="653" t="str">
        <f>IF(基本情報入力シート!L27="","",基本情報入力シート!L27)</f>
        <v/>
      </c>
      <c r="L10" s="654"/>
      <c r="M10" s="654"/>
      <c r="N10" s="654"/>
      <c r="O10" s="654"/>
      <c r="P10" s="654"/>
      <c r="Q10" s="654"/>
      <c r="R10" s="654"/>
      <c r="S10" s="654"/>
      <c r="T10" s="655"/>
      <c r="U10" s="644" t="s">
        <v>17</v>
      </c>
      <c r="V10" s="645"/>
      <c r="W10" s="645"/>
      <c r="X10" s="646"/>
      <c r="Y10" s="653" t="str">
        <f>IF(基本情報入力シート!L28="","",基本情報入力シート!L28)</f>
        <v/>
      </c>
      <c r="Z10" s="654"/>
      <c r="AA10" s="654"/>
      <c r="AB10" s="654"/>
      <c r="AC10" s="654"/>
      <c r="AD10" s="654"/>
      <c r="AE10" s="654"/>
      <c r="AF10" s="654"/>
      <c r="AG10" s="654"/>
      <c r="AH10" s="654"/>
      <c r="AI10" s="654"/>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7" t="s">
        <v>32</v>
      </c>
      <c r="B13" s="587" t="s">
        <v>1914</v>
      </c>
      <c r="C13" s="587"/>
      <c r="D13" s="587"/>
      <c r="E13" s="587"/>
      <c r="F13" s="587"/>
      <c r="G13" s="587"/>
      <c r="H13" s="587"/>
      <c r="I13" s="587"/>
      <c r="J13" s="587"/>
      <c r="K13" s="587"/>
      <c r="L13" s="587"/>
      <c r="M13" s="587"/>
      <c r="N13" s="587"/>
      <c r="O13" s="587"/>
      <c r="P13" s="587"/>
      <c r="Q13" s="587"/>
      <c r="R13" s="587"/>
      <c r="S13" s="587"/>
      <c r="T13" s="587"/>
      <c r="U13" s="587"/>
      <c r="V13" s="587"/>
      <c r="W13" s="587"/>
      <c r="X13" s="587"/>
      <c r="Y13" s="587"/>
      <c r="Z13" s="587"/>
      <c r="AA13" s="587"/>
      <c r="AB13" s="587"/>
      <c r="AC13" s="587"/>
      <c r="AD13" s="587"/>
      <c r="AE13" s="587"/>
      <c r="AF13" s="587"/>
      <c r="AG13" s="587"/>
      <c r="AH13" s="587"/>
      <c r="AI13" s="587"/>
    </row>
    <row r="14" spans="1:47" ht="54.6" customHeight="1" thickBot="1">
      <c r="A14" s="190"/>
      <c r="B14" s="590" t="s">
        <v>2436</v>
      </c>
      <c r="C14" s="590"/>
      <c r="D14" s="590"/>
      <c r="E14" s="590"/>
      <c r="F14" s="590"/>
      <c r="G14" s="590"/>
      <c r="H14" s="590"/>
      <c r="I14" s="590"/>
      <c r="J14" s="590"/>
      <c r="K14" s="590"/>
      <c r="L14" s="590"/>
      <c r="M14" s="590"/>
      <c r="N14" s="590"/>
      <c r="O14" s="590"/>
      <c r="P14" s="590"/>
      <c r="Q14" s="590"/>
      <c r="R14" s="590"/>
      <c r="S14" s="590"/>
      <c r="T14" s="590"/>
      <c r="U14" s="590"/>
      <c r="V14" s="590"/>
      <c r="W14" s="590"/>
      <c r="X14" s="590"/>
      <c r="Y14" s="590"/>
      <c r="Z14" s="590"/>
      <c r="AA14" s="590"/>
      <c r="AB14" s="590"/>
      <c r="AC14" s="590"/>
      <c r="AD14" s="590"/>
      <c r="AE14" s="590"/>
      <c r="AF14" s="590"/>
      <c r="AG14" s="588"/>
      <c r="AH14" s="705" t="str">
        <f>IF(G4="","",IF(COUNTIF(基本情報入力シート!AN58:AN357,"加算対象外")=COUNTIFS('別紙様式2-3（個表）'!J15:J314,"&lt;&gt;",'別紙様式2-3（個表）'!AP15:AP314,"加算対象外"),"○","×"))</f>
        <v/>
      </c>
      <c r="AI14" s="471"/>
      <c r="AJ14" s="192"/>
      <c r="AK14" s="260"/>
      <c r="AR14" s="25"/>
    </row>
    <row r="15" spans="1:47" ht="26.45" customHeight="1">
      <c r="A15" s="33"/>
      <c r="B15" s="704" t="s">
        <v>2435</v>
      </c>
      <c r="C15" s="704"/>
      <c r="D15" s="704"/>
      <c r="E15" s="704"/>
      <c r="F15" s="704"/>
      <c r="G15" s="704"/>
      <c r="H15" s="704"/>
      <c r="I15" s="704"/>
      <c r="J15" s="704"/>
      <c r="K15" s="704"/>
      <c r="L15" s="704"/>
      <c r="M15" s="704"/>
      <c r="N15" s="704"/>
      <c r="O15" s="704"/>
      <c r="P15" s="704"/>
      <c r="Q15" s="704"/>
      <c r="R15" s="704"/>
      <c r="S15" s="704"/>
      <c r="T15" s="704"/>
      <c r="U15" s="704"/>
      <c r="V15" s="704"/>
      <c r="W15" s="704"/>
      <c r="X15" s="704"/>
      <c r="Y15" s="704"/>
      <c r="Z15" s="704"/>
      <c r="AA15" s="704"/>
      <c r="AB15" s="704"/>
      <c r="AC15" s="704"/>
      <c r="AD15" s="704"/>
      <c r="AE15" s="704"/>
      <c r="AF15" s="704"/>
      <c r="AG15" s="704"/>
      <c r="AH15" s="704"/>
      <c r="AI15" s="704"/>
      <c r="AJ15" s="211"/>
    </row>
    <row r="16" spans="1:47" ht="16.8"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25" customHeight="1" thickBot="1">
      <c r="A17" s="33"/>
      <c r="B17" s="713" t="s">
        <v>2437</v>
      </c>
      <c r="C17" s="592"/>
      <c r="D17" s="592"/>
      <c r="E17" s="592"/>
      <c r="F17" s="592"/>
      <c r="G17" s="592"/>
      <c r="H17" s="592"/>
      <c r="I17" s="592"/>
      <c r="J17" s="592"/>
      <c r="K17" s="592"/>
      <c r="L17" s="592"/>
      <c r="M17" s="592"/>
      <c r="N17" s="592"/>
      <c r="O17" s="592"/>
      <c r="P17" s="592"/>
      <c r="Q17" s="592"/>
      <c r="R17" s="592"/>
      <c r="S17" s="592"/>
      <c r="T17" s="592"/>
      <c r="U17" s="592"/>
      <c r="V17" s="592"/>
      <c r="W17" s="592"/>
      <c r="X17" s="592"/>
      <c r="Y17" s="592"/>
      <c r="Z17" s="592"/>
      <c r="AA17" s="592"/>
      <c r="AB17" s="592"/>
      <c r="AC17" s="592"/>
      <c r="AD17" s="592"/>
      <c r="AE17" s="592"/>
      <c r="AF17" s="592"/>
      <c r="AG17" s="592"/>
      <c r="AH17" s="470" t="str">
        <f>IF(OR(G4="",AW17="処遇改善加算の要件を選択していない"),"",IF(AND(OR(AH18="✓",AH18="誓約"),AH19="○"),"○","×"))</f>
        <v/>
      </c>
      <c r="AI17" s="471"/>
      <c r="AJ17" s="211"/>
      <c r="AW17" s="46" t="str">
        <f>IF(G4="","",IF(COUNTIF('別紙様式2-3（個表）'!J12:J114,"加算Ⅳに準ずる要件を満たす")+COUNTIF('別紙様式2-3（個表）'!J12:J114,"加算Ⅳに準ずる要件を満たすことを誓約")=0, "処遇改善加算の要件を選択していない","処遇改善加算の要件を選択している"))</f>
        <v/>
      </c>
    </row>
    <row r="18" spans="1:49" ht="19.25" customHeight="1">
      <c r="A18" s="33"/>
      <c r="B18" s="706"/>
      <c r="C18" s="703" t="s">
        <v>1955</v>
      </c>
      <c r="D18" s="703"/>
      <c r="E18" s="703"/>
      <c r="F18" s="703"/>
      <c r="G18" s="703"/>
      <c r="H18" s="703"/>
      <c r="I18" s="703"/>
      <c r="J18" s="703"/>
      <c r="K18" s="703"/>
      <c r="L18" s="703"/>
      <c r="M18" s="703"/>
      <c r="N18" s="703"/>
      <c r="O18" s="703"/>
      <c r="P18" s="703"/>
      <c r="Q18" s="703"/>
      <c r="R18" s="703"/>
      <c r="S18" s="703"/>
      <c r="T18" s="703"/>
      <c r="U18" s="703"/>
      <c r="V18" s="703"/>
      <c r="W18" s="703"/>
      <c r="X18" s="703"/>
      <c r="Y18" s="703"/>
      <c r="Z18" s="703"/>
      <c r="AA18" s="703"/>
      <c r="AB18" s="703"/>
      <c r="AC18" s="703"/>
      <c r="AD18" s="703"/>
      <c r="AE18" s="703"/>
      <c r="AF18" s="703"/>
      <c r="AG18" s="703"/>
      <c r="AH18" s="702"/>
      <c r="AI18" s="702"/>
      <c r="AJ18" s="211"/>
      <c r="AK18" s="33"/>
      <c r="AR18" s="25"/>
      <c r="AW18" s="46"/>
    </row>
    <row r="19" spans="1:49" ht="104.45" customHeight="1">
      <c r="A19" s="33"/>
      <c r="B19" s="707"/>
      <c r="C19" s="709" t="s">
        <v>2443</v>
      </c>
      <c r="D19" s="709"/>
      <c r="E19" s="709"/>
      <c r="F19" s="709"/>
      <c r="G19" s="709"/>
      <c r="H19" s="709"/>
      <c r="I19" s="709"/>
      <c r="J19" s="709"/>
      <c r="K19" s="709"/>
      <c r="L19" s="709"/>
      <c r="M19" s="709"/>
      <c r="N19" s="709"/>
      <c r="O19" s="709"/>
      <c r="P19" s="709"/>
      <c r="Q19" s="709"/>
      <c r="R19" s="709"/>
      <c r="S19" s="709"/>
      <c r="T19" s="709"/>
      <c r="U19" s="709"/>
      <c r="V19" s="709"/>
      <c r="W19" s="709"/>
      <c r="X19" s="709"/>
      <c r="Y19" s="709"/>
      <c r="Z19" s="709"/>
      <c r="AA19" s="709"/>
      <c r="AB19" s="709"/>
      <c r="AC19" s="709"/>
      <c r="AD19" s="709"/>
      <c r="AE19" s="709"/>
      <c r="AF19" s="709"/>
      <c r="AG19" s="709"/>
      <c r="AH19" s="710" t="str">
        <f>IF(G4="", "", IF(AND(AW21&gt;=1, AW25&gt;=1, AW29&gt;=1, AW33&gt;=1, OR(AW37&gt;=2,AW45=2), AW46&gt;=1), "○", "×"))</f>
        <v/>
      </c>
      <c r="AI19" s="710"/>
      <c r="AJ19" s="211"/>
      <c r="AK19" s="33"/>
      <c r="AR19" s="25"/>
    </row>
    <row r="20" spans="1:49" ht="18" customHeight="1">
      <c r="A20" s="33"/>
      <c r="B20" s="707"/>
      <c r="C20" s="711" t="s">
        <v>35</v>
      </c>
      <c r="D20" s="711"/>
      <c r="E20" s="711"/>
      <c r="F20" s="711" t="s">
        <v>36</v>
      </c>
      <c r="G20" s="711"/>
      <c r="H20" s="711"/>
      <c r="I20" s="711"/>
      <c r="J20" s="711"/>
      <c r="K20" s="711"/>
      <c r="L20" s="711"/>
      <c r="M20" s="711"/>
      <c r="N20" s="711"/>
      <c r="O20" s="711"/>
      <c r="P20" s="711"/>
      <c r="Q20" s="711"/>
      <c r="R20" s="711"/>
      <c r="S20" s="711"/>
      <c r="T20" s="711"/>
      <c r="U20" s="711"/>
      <c r="V20" s="711"/>
      <c r="W20" s="711"/>
      <c r="X20" s="711"/>
      <c r="Y20" s="711"/>
      <c r="Z20" s="711"/>
      <c r="AA20" s="711"/>
      <c r="AB20" s="711"/>
      <c r="AC20" s="711"/>
      <c r="AD20" s="711"/>
      <c r="AE20" s="711"/>
      <c r="AF20" s="711"/>
      <c r="AG20" s="711"/>
      <c r="AH20" s="711"/>
      <c r="AI20" s="711"/>
      <c r="AJ20" s="211"/>
      <c r="AL20" s="33"/>
      <c r="AM20" s="33"/>
      <c r="AN20" s="33"/>
      <c r="AR20" s="25"/>
      <c r="AV20" s="33"/>
    </row>
    <row r="21" spans="1:49" ht="20" customHeight="1">
      <c r="A21" s="33"/>
      <c r="B21" s="707"/>
      <c r="C21" s="497" t="s">
        <v>37</v>
      </c>
      <c r="D21" s="497"/>
      <c r="E21" s="497"/>
      <c r="F21" s="702"/>
      <c r="G21" s="702"/>
      <c r="H21" s="703" t="s">
        <v>38</v>
      </c>
      <c r="I21" s="703"/>
      <c r="J21" s="703"/>
      <c r="K21" s="703"/>
      <c r="L21" s="703"/>
      <c r="M21" s="703"/>
      <c r="N21" s="703"/>
      <c r="O21" s="703"/>
      <c r="P21" s="703"/>
      <c r="Q21" s="703"/>
      <c r="R21" s="703"/>
      <c r="S21" s="703"/>
      <c r="T21" s="703"/>
      <c r="U21" s="703"/>
      <c r="V21" s="703"/>
      <c r="W21" s="703"/>
      <c r="X21" s="703"/>
      <c r="Y21" s="703"/>
      <c r="Z21" s="703"/>
      <c r="AA21" s="703"/>
      <c r="AB21" s="703"/>
      <c r="AC21" s="703"/>
      <c r="AD21" s="703"/>
      <c r="AE21" s="703"/>
      <c r="AF21" s="703"/>
      <c r="AG21" s="703"/>
      <c r="AH21" s="703"/>
      <c r="AI21" s="703"/>
      <c r="AJ21" s="211"/>
      <c r="AL21" s="33"/>
      <c r="AM21" s="33"/>
      <c r="AN21" s="33"/>
      <c r="AR21" s="25"/>
      <c r="AW21" s="394">
        <f>COUNTIF(F21:G24,"✓")+COUNTIF(F21:G24,"誓約")</f>
        <v>0</v>
      </c>
    </row>
    <row r="22" spans="1:49" ht="20" customHeight="1">
      <c r="A22" s="33"/>
      <c r="B22" s="707"/>
      <c r="C22" s="497"/>
      <c r="D22" s="497"/>
      <c r="E22" s="497"/>
      <c r="F22" s="702"/>
      <c r="G22" s="702"/>
      <c r="H22" s="703" t="s">
        <v>39</v>
      </c>
      <c r="I22" s="703"/>
      <c r="J22" s="703"/>
      <c r="K22" s="703"/>
      <c r="L22" s="703"/>
      <c r="M22" s="703"/>
      <c r="N22" s="703"/>
      <c r="O22" s="703"/>
      <c r="P22" s="703"/>
      <c r="Q22" s="703"/>
      <c r="R22" s="703"/>
      <c r="S22" s="703"/>
      <c r="T22" s="703"/>
      <c r="U22" s="703"/>
      <c r="V22" s="703"/>
      <c r="W22" s="703"/>
      <c r="X22" s="703"/>
      <c r="Y22" s="703"/>
      <c r="Z22" s="703"/>
      <c r="AA22" s="703"/>
      <c r="AB22" s="703"/>
      <c r="AC22" s="703"/>
      <c r="AD22" s="703"/>
      <c r="AE22" s="703"/>
      <c r="AF22" s="703"/>
      <c r="AG22" s="703"/>
      <c r="AH22" s="703"/>
      <c r="AI22" s="703"/>
      <c r="AJ22" s="211"/>
      <c r="AL22" s="33"/>
      <c r="AM22" s="33"/>
      <c r="AN22" s="33"/>
      <c r="AR22" s="25"/>
      <c r="AW22" s="394"/>
    </row>
    <row r="23" spans="1:49" ht="30" customHeight="1">
      <c r="A23" s="33"/>
      <c r="B23" s="707"/>
      <c r="C23" s="497"/>
      <c r="D23" s="497"/>
      <c r="E23" s="497"/>
      <c r="F23" s="702"/>
      <c r="G23" s="702"/>
      <c r="H23" s="703" t="s">
        <v>40</v>
      </c>
      <c r="I23" s="703"/>
      <c r="J23" s="703"/>
      <c r="K23" s="703"/>
      <c r="L23" s="703"/>
      <c r="M23" s="703"/>
      <c r="N23" s="703"/>
      <c r="O23" s="703"/>
      <c r="P23" s="703"/>
      <c r="Q23" s="703"/>
      <c r="R23" s="703"/>
      <c r="S23" s="703"/>
      <c r="T23" s="703"/>
      <c r="U23" s="703"/>
      <c r="V23" s="703"/>
      <c r="W23" s="703"/>
      <c r="X23" s="703"/>
      <c r="Y23" s="703"/>
      <c r="Z23" s="703"/>
      <c r="AA23" s="703"/>
      <c r="AB23" s="703"/>
      <c r="AC23" s="703"/>
      <c r="AD23" s="703"/>
      <c r="AE23" s="703"/>
      <c r="AF23" s="703"/>
      <c r="AG23" s="703"/>
      <c r="AH23" s="703"/>
      <c r="AI23" s="703"/>
      <c r="AJ23" s="211"/>
      <c r="AL23" s="33"/>
      <c r="AM23" s="33"/>
      <c r="AN23" s="33"/>
      <c r="AR23" s="25"/>
      <c r="AW23" s="394"/>
    </row>
    <row r="24" spans="1:49" ht="20" customHeight="1">
      <c r="A24" s="33"/>
      <c r="B24" s="707"/>
      <c r="C24" s="497"/>
      <c r="D24" s="497"/>
      <c r="E24" s="497"/>
      <c r="F24" s="702"/>
      <c r="G24" s="702"/>
      <c r="H24" s="703" t="s">
        <v>41</v>
      </c>
      <c r="I24" s="703"/>
      <c r="J24" s="703"/>
      <c r="K24" s="703"/>
      <c r="L24" s="703"/>
      <c r="M24" s="703"/>
      <c r="N24" s="703"/>
      <c r="O24" s="703"/>
      <c r="P24" s="703"/>
      <c r="Q24" s="703"/>
      <c r="R24" s="703"/>
      <c r="S24" s="703"/>
      <c r="T24" s="703"/>
      <c r="U24" s="703"/>
      <c r="V24" s="703"/>
      <c r="W24" s="703"/>
      <c r="X24" s="703"/>
      <c r="Y24" s="703"/>
      <c r="Z24" s="703"/>
      <c r="AA24" s="703"/>
      <c r="AB24" s="703"/>
      <c r="AC24" s="703"/>
      <c r="AD24" s="703"/>
      <c r="AE24" s="703"/>
      <c r="AF24" s="703"/>
      <c r="AG24" s="703"/>
      <c r="AH24" s="703"/>
      <c r="AI24" s="703"/>
      <c r="AJ24" s="211"/>
      <c r="AL24" s="33"/>
      <c r="AM24" s="33"/>
      <c r="AN24" s="33"/>
      <c r="AR24" s="25"/>
      <c r="AW24" s="394"/>
    </row>
    <row r="25" spans="1:49" ht="38.450000000000003" customHeight="1">
      <c r="A25" s="33"/>
      <c r="B25" s="707"/>
      <c r="C25" s="497" t="s">
        <v>42</v>
      </c>
      <c r="D25" s="497"/>
      <c r="E25" s="497"/>
      <c r="F25" s="702"/>
      <c r="G25" s="702"/>
      <c r="H25" s="703" t="s">
        <v>43</v>
      </c>
      <c r="I25" s="703"/>
      <c r="J25" s="703"/>
      <c r="K25" s="703"/>
      <c r="L25" s="703"/>
      <c r="M25" s="703"/>
      <c r="N25" s="703"/>
      <c r="O25" s="703"/>
      <c r="P25" s="703"/>
      <c r="Q25" s="703"/>
      <c r="R25" s="703"/>
      <c r="S25" s="703"/>
      <c r="T25" s="703"/>
      <c r="U25" s="703"/>
      <c r="V25" s="703"/>
      <c r="W25" s="703"/>
      <c r="X25" s="703"/>
      <c r="Y25" s="703"/>
      <c r="Z25" s="703"/>
      <c r="AA25" s="703"/>
      <c r="AB25" s="703"/>
      <c r="AC25" s="703"/>
      <c r="AD25" s="703"/>
      <c r="AE25" s="703"/>
      <c r="AF25" s="703"/>
      <c r="AG25" s="703"/>
      <c r="AH25" s="703"/>
      <c r="AI25" s="703"/>
      <c r="AJ25" s="211"/>
      <c r="AL25" s="33"/>
      <c r="AM25" s="33"/>
      <c r="AN25" s="33"/>
      <c r="AR25" s="25"/>
      <c r="AW25" s="394">
        <f>COUNTIF(F25:G28,"✓")+COUNTIF(F25:G28,"誓約")</f>
        <v>0</v>
      </c>
    </row>
    <row r="26" spans="1:49" ht="20" customHeight="1">
      <c r="A26" s="33"/>
      <c r="B26" s="707"/>
      <c r="C26" s="497"/>
      <c r="D26" s="497"/>
      <c r="E26" s="497"/>
      <c r="F26" s="702"/>
      <c r="G26" s="702"/>
      <c r="H26" s="703" t="s">
        <v>44</v>
      </c>
      <c r="I26" s="703"/>
      <c r="J26" s="703"/>
      <c r="K26" s="703"/>
      <c r="L26" s="703"/>
      <c r="M26" s="703"/>
      <c r="N26" s="703"/>
      <c r="O26" s="703"/>
      <c r="P26" s="703"/>
      <c r="Q26" s="703"/>
      <c r="R26" s="703"/>
      <c r="S26" s="703"/>
      <c r="T26" s="703"/>
      <c r="U26" s="703"/>
      <c r="V26" s="703"/>
      <c r="W26" s="703"/>
      <c r="X26" s="703"/>
      <c r="Y26" s="703"/>
      <c r="Z26" s="703"/>
      <c r="AA26" s="703"/>
      <c r="AB26" s="703"/>
      <c r="AC26" s="703"/>
      <c r="AD26" s="703"/>
      <c r="AE26" s="703"/>
      <c r="AF26" s="703"/>
      <c r="AG26" s="703"/>
      <c r="AH26" s="703"/>
      <c r="AI26" s="703"/>
      <c r="AJ26" s="211"/>
      <c r="AL26" s="33"/>
      <c r="AM26" s="33"/>
      <c r="AN26" s="33"/>
      <c r="AR26" s="25"/>
      <c r="AW26" s="394"/>
    </row>
    <row r="27" spans="1:49" ht="20" customHeight="1">
      <c r="A27" s="33"/>
      <c r="B27" s="707"/>
      <c r="C27" s="497"/>
      <c r="D27" s="497"/>
      <c r="E27" s="497"/>
      <c r="F27" s="702"/>
      <c r="G27" s="702"/>
      <c r="H27" s="703" t="s">
        <v>45</v>
      </c>
      <c r="I27" s="703"/>
      <c r="J27" s="703"/>
      <c r="K27" s="703"/>
      <c r="L27" s="703"/>
      <c r="M27" s="703"/>
      <c r="N27" s="703"/>
      <c r="O27" s="703"/>
      <c r="P27" s="703"/>
      <c r="Q27" s="703"/>
      <c r="R27" s="703"/>
      <c r="S27" s="703"/>
      <c r="T27" s="703"/>
      <c r="U27" s="703"/>
      <c r="V27" s="703"/>
      <c r="W27" s="703"/>
      <c r="X27" s="703"/>
      <c r="Y27" s="703"/>
      <c r="Z27" s="703"/>
      <c r="AA27" s="703"/>
      <c r="AB27" s="703"/>
      <c r="AC27" s="703"/>
      <c r="AD27" s="703"/>
      <c r="AE27" s="703"/>
      <c r="AF27" s="703"/>
      <c r="AG27" s="703"/>
      <c r="AH27" s="703"/>
      <c r="AI27" s="703"/>
      <c r="AJ27" s="211"/>
      <c r="AL27" s="33"/>
      <c r="AM27" s="33"/>
      <c r="AN27" s="33"/>
      <c r="AR27" s="25"/>
      <c r="AW27" s="394"/>
    </row>
    <row r="28" spans="1:49" ht="20" customHeight="1">
      <c r="A28" s="33"/>
      <c r="B28" s="707"/>
      <c r="C28" s="497"/>
      <c r="D28" s="497"/>
      <c r="E28" s="497"/>
      <c r="F28" s="702"/>
      <c r="G28" s="702"/>
      <c r="H28" s="703" t="s">
        <v>46</v>
      </c>
      <c r="I28" s="703"/>
      <c r="J28" s="703"/>
      <c r="K28" s="703"/>
      <c r="L28" s="703"/>
      <c r="M28" s="703"/>
      <c r="N28" s="703"/>
      <c r="O28" s="703"/>
      <c r="P28" s="703"/>
      <c r="Q28" s="703"/>
      <c r="R28" s="703"/>
      <c r="S28" s="703"/>
      <c r="T28" s="703"/>
      <c r="U28" s="703"/>
      <c r="V28" s="703"/>
      <c r="W28" s="703"/>
      <c r="X28" s="703"/>
      <c r="Y28" s="703"/>
      <c r="Z28" s="703"/>
      <c r="AA28" s="703"/>
      <c r="AB28" s="703"/>
      <c r="AC28" s="703"/>
      <c r="AD28" s="703"/>
      <c r="AE28" s="703"/>
      <c r="AF28" s="703"/>
      <c r="AG28" s="703"/>
      <c r="AH28" s="703"/>
      <c r="AI28" s="703"/>
      <c r="AJ28" s="211"/>
      <c r="AL28" s="33"/>
      <c r="AM28" s="33"/>
      <c r="AN28" s="33"/>
      <c r="AR28" s="25"/>
      <c r="AW28" s="394"/>
    </row>
    <row r="29" spans="1:49" ht="20" customHeight="1">
      <c r="A29" s="33"/>
      <c r="B29" s="707"/>
      <c r="C29" s="497" t="s">
        <v>47</v>
      </c>
      <c r="D29" s="497"/>
      <c r="E29" s="497"/>
      <c r="F29" s="702"/>
      <c r="G29" s="702"/>
      <c r="H29" s="703" t="s">
        <v>48</v>
      </c>
      <c r="I29" s="703"/>
      <c r="J29" s="703"/>
      <c r="K29" s="703"/>
      <c r="L29" s="703"/>
      <c r="M29" s="703"/>
      <c r="N29" s="703"/>
      <c r="O29" s="703"/>
      <c r="P29" s="703"/>
      <c r="Q29" s="703"/>
      <c r="R29" s="703"/>
      <c r="S29" s="703"/>
      <c r="T29" s="703"/>
      <c r="U29" s="703"/>
      <c r="V29" s="703"/>
      <c r="W29" s="703"/>
      <c r="X29" s="703"/>
      <c r="Y29" s="703"/>
      <c r="Z29" s="703"/>
      <c r="AA29" s="703"/>
      <c r="AB29" s="703"/>
      <c r="AC29" s="703"/>
      <c r="AD29" s="703"/>
      <c r="AE29" s="703"/>
      <c r="AF29" s="703"/>
      <c r="AG29" s="703"/>
      <c r="AH29" s="703"/>
      <c r="AI29" s="703"/>
      <c r="AJ29" s="211"/>
      <c r="AL29" s="33"/>
      <c r="AM29" s="33"/>
      <c r="AN29" s="33"/>
      <c r="AR29" s="25"/>
      <c r="AW29" s="394">
        <f>COUNTIF(F29:G32,"✓")+COUNTIF(F29:G32,"誓約")</f>
        <v>0</v>
      </c>
    </row>
    <row r="30" spans="1:49" ht="30.6" customHeight="1">
      <c r="A30" s="33"/>
      <c r="B30" s="707"/>
      <c r="C30" s="497"/>
      <c r="D30" s="497"/>
      <c r="E30" s="497"/>
      <c r="F30" s="702"/>
      <c r="G30" s="702"/>
      <c r="H30" s="703" t="s">
        <v>49</v>
      </c>
      <c r="I30" s="703"/>
      <c r="J30" s="703"/>
      <c r="K30" s="703"/>
      <c r="L30" s="703"/>
      <c r="M30" s="703"/>
      <c r="N30" s="703"/>
      <c r="O30" s="703"/>
      <c r="P30" s="703"/>
      <c r="Q30" s="703"/>
      <c r="R30" s="703"/>
      <c r="S30" s="703"/>
      <c r="T30" s="703"/>
      <c r="U30" s="703"/>
      <c r="V30" s="703"/>
      <c r="W30" s="703"/>
      <c r="X30" s="703"/>
      <c r="Y30" s="703"/>
      <c r="Z30" s="703"/>
      <c r="AA30" s="703"/>
      <c r="AB30" s="703"/>
      <c r="AC30" s="703"/>
      <c r="AD30" s="703"/>
      <c r="AE30" s="703"/>
      <c r="AF30" s="703"/>
      <c r="AG30" s="703"/>
      <c r="AH30" s="703"/>
      <c r="AI30" s="703"/>
      <c r="AJ30" s="211"/>
      <c r="AL30" s="33"/>
      <c r="AM30" s="33"/>
      <c r="AN30" s="33"/>
      <c r="AR30" s="25"/>
      <c r="AW30" s="394"/>
    </row>
    <row r="31" spans="1:49" ht="35.450000000000003" customHeight="1">
      <c r="A31" s="33"/>
      <c r="B31" s="707"/>
      <c r="C31" s="497"/>
      <c r="D31" s="497"/>
      <c r="E31" s="497"/>
      <c r="F31" s="702"/>
      <c r="G31" s="702"/>
      <c r="H31" s="703" t="s">
        <v>50</v>
      </c>
      <c r="I31" s="703"/>
      <c r="J31" s="703"/>
      <c r="K31" s="703"/>
      <c r="L31" s="703"/>
      <c r="M31" s="703"/>
      <c r="N31" s="703"/>
      <c r="O31" s="703"/>
      <c r="P31" s="703"/>
      <c r="Q31" s="703"/>
      <c r="R31" s="703"/>
      <c r="S31" s="703"/>
      <c r="T31" s="703"/>
      <c r="U31" s="703"/>
      <c r="V31" s="703"/>
      <c r="W31" s="703"/>
      <c r="X31" s="703"/>
      <c r="Y31" s="703"/>
      <c r="Z31" s="703"/>
      <c r="AA31" s="703"/>
      <c r="AB31" s="703"/>
      <c r="AC31" s="703"/>
      <c r="AD31" s="703"/>
      <c r="AE31" s="703"/>
      <c r="AF31" s="703"/>
      <c r="AG31" s="703"/>
      <c r="AH31" s="703"/>
      <c r="AI31" s="703"/>
      <c r="AJ31" s="211"/>
      <c r="AL31" s="33"/>
      <c r="AM31" s="33"/>
      <c r="AN31" s="33"/>
      <c r="AR31" s="25"/>
      <c r="AW31" s="394"/>
    </row>
    <row r="32" spans="1:49" ht="28.8" customHeight="1">
      <c r="A32" s="33"/>
      <c r="B32" s="707"/>
      <c r="C32" s="497"/>
      <c r="D32" s="497"/>
      <c r="E32" s="497"/>
      <c r="F32" s="702"/>
      <c r="G32" s="702"/>
      <c r="H32" s="703" t="s">
        <v>51</v>
      </c>
      <c r="I32" s="703"/>
      <c r="J32" s="703"/>
      <c r="K32" s="703"/>
      <c r="L32" s="703"/>
      <c r="M32" s="703"/>
      <c r="N32" s="703"/>
      <c r="O32" s="703"/>
      <c r="P32" s="703"/>
      <c r="Q32" s="703"/>
      <c r="R32" s="703"/>
      <c r="S32" s="703"/>
      <c r="T32" s="703"/>
      <c r="U32" s="703"/>
      <c r="V32" s="703"/>
      <c r="W32" s="703"/>
      <c r="X32" s="703"/>
      <c r="Y32" s="703"/>
      <c r="Z32" s="703"/>
      <c r="AA32" s="703"/>
      <c r="AB32" s="703"/>
      <c r="AC32" s="703"/>
      <c r="AD32" s="703"/>
      <c r="AE32" s="703"/>
      <c r="AF32" s="703"/>
      <c r="AG32" s="703"/>
      <c r="AH32" s="703"/>
      <c r="AI32" s="703"/>
      <c r="AJ32" s="211"/>
      <c r="AL32" s="33"/>
      <c r="AM32" s="33"/>
      <c r="AN32" s="33"/>
      <c r="AR32" s="25"/>
      <c r="AW32" s="394"/>
    </row>
    <row r="33" spans="1:49" ht="20" customHeight="1">
      <c r="A33" s="33"/>
      <c r="B33" s="707"/>
      <c r="C33" s="497" t="s">
        <v>52</v>
      </c>
      <c r="D33" s="497"/>
      <c r="E33" s="497"/>
      <c r="F33" s="702"/>
      <c r="G33" s="702"/>
      <c r="H33" s="703" t="s">
        <v>53</v>
      </c>
      <c r="I33" s="703"/>
      <c r="J33" s="703"/>
      <c r="K33" s="703"/>
      <c r="L33" s="703"/>
      <c r="M33" s="703"/>
      <c r="N33" s="703"/>
      <c r="O33" s="703"/>
      <c r="P33" s="703"/>
      <c r="Q33" s="703"/>
      <c r="R33" s="703"/>
      <c r="S33" s="703"/>
      <c r="T33" s="703"/>
      <c r="U33" s="703"/>
      <c r="V33" s="703"/>
      <c r="W33" s="703"/>
      <c r="X33" s="703"/>
      <c r="Y33" s="703"/>
      <c r="Z33" s="703"/>
      <c r="AA33" s="703"/>
      <c r="AB33" s="703"/>
      <c r="AC33" s="703"/>
      <c r="AD33" s="703"/>
      <c r="AE33" s="703"/>
      <c r="AF33" s="703"/>
      <c r="AG33" s="703"/>
      <c r="AH33" s="703"/>
      <c r="AI33" s="703"/>
      <c r="AJ33" s="211"/>
      <c r="AL33" s="33"/>
      <c r="AM33" s="33"/>
      <c r="AN33" s="33"/>
      <c r="AR33" s="25"/>
      <c r="AW33" s="394">
        <f>COUNTIF(F33:G36,"✓")+COUNTIF(F33:G36,"誓約")</f>
        <v>0</v>
      </c>
    </row>
    <row r="34" spans="1:49" ht="31.25" customHeight="1">
      <c r="A34" s="33"/>
      <c r="B34" s="707"/>
      <c r="C34" s="497"/>
      <c r="D34" s="497"/>
      <c r="E34" s="497"/>
      <c r="F34" s="702"/>
      <c r="G34" s="702"/>
      <c r="H34" s="703" t="s">
        <v>54</v>
      </c>
      <c r="I34" s="703"/>
      <c r="J34" s="703"/>
      <c r="K34" s="703"/>
      <c r="L34" s="703"/>
      <c r="M34" s="703"/>
      <c r="N34" s="703"/>
      <c r="O34" s="703"/>
      <c r="P34" s="703"/>
      <c r="Q34" s="703"/>
      <c r="R34" s="703"/>
      <c r="S34" s="703"/>
      <c r="T34" s="703"/>
      <c r="U34" s="703"/>
      <c r="V34" s="703"/>
      <c r="W34" s="703"/>
      <c r="X34" s="703"/>
      <c r="Y34" s="703"/>
      <c r="Z34" s="703"/>
      <c r="AA34" s="703"/>
      <c r="AB34" s="703"/>
      <c r="AC34" s="703"/>
      <c r="AD34" s="703"/>
      <c r="AE34" s="703"/>
      <c r="AF34" s="703"/>
      <c r="AG34" s="703"/>
      <c r="AH34" s="703"/>
      <c r="AI34" s="703"/>
      <c r="AJ34" s="211"/>
      <c r="AL34" s="33"/>
      <c r="AM34" s="33"/>
      <c r="AN34" s="33"/>
      <c r="AR34" s="25"/>
      <c r="AW34" s="394"/>
    </row>
    <row r="35" spans="1:49" ht="35.450000000000003" customHeight="1">
      <c r="A35" s="33"/>
      <c r="B35" s="707"/>
      <c r="C35" s="497"/>
      <c r="D35" s="497"/>
      <c r="E35" s="497"/>
      <c r="F35" s="702"/>
      <c r="G35" s="702"/>
      <c r="H35" s="703" t="s">
        <v>2439</v>
      </c>
      <c r="I35" s="703"/>
      <c r="J35" s="703"/>
      <c r="K35" s="703"/>
      <c r="L35" s="703"/>
      <c r="M35" s="703"/>
      <c r="N35" s="703"/>
      <c r="O35" s="703"/>
      <c r="P35" s="703"/>
      <c r="Q35" s="703"/>
      <c r="R35" s="703"/>
      <c r="S35" s="703"/>
      <c r="T35" s="703"/>
      <c r="U35" s="703"/>
      <c r="V35" s="703"/>
      <c r="W35" s="703"/>
      <c r="X35" s="703"/>
      <c r="Y35" s="703"/>
      <c r="Z35" s="703"/>
      <c r="AA35" s="703"/>
      <c r="AB35" s="703"/>
      <c r="AC35" s="703"/>
      <c r="AD35" s="703"/>
      <c r="AE35" s="703"/>
      <c r="AF35" s="703"/>
      <c r="AG35" s="703"/>
      <c r="AH35" s="703"/>
      <c r="AI35" s="703"/>
      <c r="AJ35" s="211"/>
      <c r="AL35" s="33"/>
      <c r="AM35" s="33"/>
      <c r="AN35" s="33"/>
      <c r="AR35" s="25"/>
      <c r="AW35" s="394"/>
    </row>
    <row r="36" spans="1:49" ht="20" customHeight="1">
      <c r="B36" s="707"/>
      <c r="C36" s="497"/>
      <c r="D36" s="497"/>
      <c r="E36" s="497"/>
      <c r="F36" s="702"/>
      <c r="G36" s="702"/>
      <c r="H36" s="703" t="s">
        <v>55</v>
      </c>
      <c r="I36" s="703"/>
      <c r="J36" s="703"/>
      <c r="K36" s="703"/>
      <c r="L36" s="703"/>
      <c r="M36" s="703"/>
      <c r="N36" s="703"/>
      <c r="O36" s="703"/>
      <c r="P36" s="703"/>
      <c r="Q36" s="703"/>
      <c r="R36" s="703"/>
      <c r="S36" s="703"/>
      <c r="T36" s="703"/>
      <c r="U36" s="703"/>
      <c r="V36" s="703"/>
      <c r="W36" s="703"/>
      <c r="X36" s="703"/>
      <c r="Y36" s="703"/>
      <c r="Z36" s="703"/>
      <c r="AA36" s="703"/>
      <c r="AB36" s="703"/>
      <c r="AC36" s="703"/>
      <c r="AD36" s="703"/>
      <c r="AE36" s="703"/>
      <c r="AF36" s="703"/>
      <c r="AG36" s="703"/>
      <c r="AH36" s="703"/>
      <c r="AI36" s="703"/>
      <c r="AJ36" s="211"/>
      <c r="AL36" s="33"/>
      <c r="AM36" s="33"/>
      <c r="AN36" s="33"/>
      <c r="AR36" s="25"/>
      <c r="AW36" s="394"/>
    </row>
    <row r="37" spans="1:49" ht="25.05" customHeight="1">
      <c r="A37" s="33"/>
      <c r="B37" s="707"/>
      <c r="C37" s="497" t="s">
        <v>56</v>
      </c>
      <c r="D37" s="497"/>
      <c r="E37" s="497"/>
      <c r="F37" s="702"/>
      <c r="G37" s="702"/>
      <c r="H37" s="712" t="s">
        <v>57</v>
      </c>
      <c r="I37" s="712"/>
      <c r="J37" s="712"/>
      <c r="K37" s="712"/>
      <c r="L37" s="712"/>
      <c r="M37" s="712"/>
      <c r="N37" s="712"/>
      <c r="O37" s="712"/>
      <c r="P37" s="712"/>
      <c r="Q37" s="712"/>
      <c r="R37" s="712"/>
      <c r="S37" s="712"/>
      <c r="T37" s="712"/>
      <c r="U37" s="712"/>
      <c r="V37" s="712"/>
      <c r="W37" s="712"/>
      <c r="X37" s="712"/>
      <c r="Y37" s="712"/>
      <c r="Z37" s="712"/>
      <c r="AA37" s="712"/>
      <c r="AB37" s="712"/>
      <c r="AC37" s="712"/>
      <c r="AD37" s="712"/>
      <c r="AE37" s="712"/>
      <c r="AF37" s="712"/>
      <c r="AG37" s="712"/>
      <c r="AH37" s="712"/>
      <c r="AI37" s="712"/>
      <c r="AJ37" s="211"/>
      <c r="AL37" s="33"/>
      <c r="AM37" s="33"/>
      <c r="AN37" s="33"/>
      <c r="AR37" s="25"/>
      <c r="AW37" s="394">
        <f>COUNTIF(F37:G44,"✓")+COUNTIF(F37:G44,"誓約")</f>
        <v>0</v>
      </c>
    </row>
    <row r="38" spans="1:49" ht="25.05" customHeight="1">
      <c r="A38" s="211"/>
      <c r="B38" s="707"/>
      <c r="C38" s="497"/>
      <c r="D38" s="497"/>
      <c r="E38" s="497"/>
      <c r="F38" s="702"/>
      <c r="G38" s="702"/>
      <c r="H38" s="712" t="s">
        <v>58</v>
      </c>
      <c r="I38" s="712"/>
      <c r="J38" s="712"/>
      <c r="K38" s="712"/>
      <c r="L38" s="712"/>
      <c r="M38" s="712"/>
      <c r="N38" s="712"/>
      <c r="O38" s="712"/>
      <c r="P38" s="712"/>
      <c r="Q38" s="712"/>
      <c r="R38" s="712"/>
      <c r="S38" s="712"/>
      <c r="T38" s="712"/>
      <c r="U38" s="712"/>
      <c r="V38" s="712"/>
      <c r="W38" s="712"/>
      <c r="X38" s="712"/>
      <c r="Y38" s="712"/>
      <c r="Z38" s="712"/>
      <c r="AA38" s="712"/>
      <c r="AB38" s="712"/>
      <c r="AC38" s="712"/>
      <c r="AD38" s="712"/>
      <c r="AE38" s="712"/>
      <c r="AF38" s="712"/>
      <c r="AG38" s="712"/>
      <c r="AH38" s="712"/>
      <c r="AI38" s="712"/>
      <c r="AJ38" s="211"/>
      <c r="AL38" s="33"/>
      <c r="AM38" s="33"/>
      <c r="AN38" s="33"/>
      <c r="AR38" s="25"/>
      <c r="AW38" s="394"/>
    </row>
    <row r="39" spans="1:49" ht="25.05" customHeight="1">
      <c r="A39" s="211"/>
      <c r="B39" s="707"/>
      <c r="C39" s="497"/>
      <c r="D39" s="497"/>
      <c r="E39" s="497"/>
      <c r="F39" s="702"/>
      <c r="G39" s="702"/>
      <c r="H39" s="712" t="s">
        <v>59</v>
      </c>
      <c r="I39" s="712"/>
      <c r="J39" s="712"/>
      <c r="K39" s="712"/>
      <c r="L39" s="712"/>
      <c r="M39" s="712"/>
      <c r="N39" s="712"/>
      <c r="O39" s="712"/>
      <c r="P39" s="712"/>
      <c r="Q39" s="712"/>
      <c r="R39" s="712"/>
      <c r="S39" s="712"/>
      <c r="T39" s="712"/>
      <c r="U39" s="712"/>
      <c r="V39" s="712"/>
      <c r="W39" s="712"/>
      <c r="X39" s="712"/>
      <c r="Y39" s="712"/>
      <c r="Z39" s="712"/>
      <c r="AA39" s="712"/>
      <c r="AB39" s="712"/>
      <c r="AC39" s="712"/>
      <c r="AD39" s="712"/>
      <c r="AE39" s="712"/>
      <c r="AF39" s="712"/>
      <c r="AG39" s="712"/>
      <c r="AH39" s="712"/>
      <c r="AI39" s="712"/>
      <c r="AJ39" s="211"/>
      <c r="AL39" s="33"/>
      <c r="AM39" s="33"/>
      <c r="AN39" s="33"/>
      <c r="AR39" s="25"/>
      <c r="AW39" s="394"/>
    </row>
    <row r="40" spans="1:49" ht="25.05" customHeight="1">
      <c r="A40" s="211"/>
      <c r="B40" s="707"/>
      <c r="C40" s="497"/>
      <c r="D40" s="497"/>
      <c r="E40" s="497"/>
      <c r="F40" s="702"/>
      <c r="G40" s="702"/>
      <c r="H40" s="712" t="s">
        <v>60</v>
      </c>
      <c r="I40" s="712"/>
      <c r="J40" s="712"/>
      <c r="K40" s="712"/>
      <c r="L40" s="712"/>
      <c r="M40" s="712"/>
      <c r="N40" s="712"/>
      <c r="O40" s="712"/>
      <c r="P40" s="712"/>
      <c r="Q40" s="712"/>
      <c r="R40" s="712"/>
      <c r="S40" s="712"/>
      <c r="T40" s="712"/>
      <c r="U40" s="712"/>
      <c r="V40" s="712"/>
      <c r="W40" s="712"/>
      <c r="X40" s="712"/>
      <c r="Y40" s="712"/>
      <c r="Z40" s="712"/>
      <c r="AA40" s="712"/>
      <c r="AB40" s="712"/>
      <c r="AC40" s="712"/>
      <c r="AD40" s="712"/>
      <c r="AE40" s="712"/>
      <c r="AF40" s="712"/>
      <c r="AG40" s="712"/>
      <c r="AH40" s="712"/>
      <c r="AI40" s="712"/>
      <c r="AJ40" s="211"/>
      <c r="AL40" s="33"/>
      <c r="AM40" s="33"/>
      <c r="AN40" s="33"/>
      <c r="AR40" s="25"/>
      <c r="AW40" s="394"/>
    </row>
    <row r="41" spans="1:49" ht="25.05" customHeight="1">
      <c r="A41" s="211"/>
      <c r="B41" s="707"/>
      <c r="C41" s="497"/>
      <c r="D41" s="497"/>
      <c r="E41" s="497"/>
      <c r="F41" s="702"/>
      <c r="G41" s="702"/>
      <c r="H41" s="712" t="s">
        <v>61</v>
      </c>
      <c r="I41" s="712"/>
      <c r="J41" s="712"/>
      <c r="K41" s="712"/>
      <c r="L41" s="712"/>
      <c r="M41" s="712"/>
      <c r="N41" s="712"/>
      <c r="O41" s="712"/>
      <c r="P41" s="712"/>
      <c r="Q41" s="712"/>
      <c r="R41" s="712"/>
      <c r="S41" s="712"/>
      <c r="T41" s="712"/>
      <c r="U41" s="712"/>
      <c r="V41" s="712"/>
      <c r="W41" s="712"/>
      <c r="X41" s="712"/>
      <c r="Y41" s="712"/>
      <c r="Z41" s="712"/>
      <c r="AA41" s="712"/>
      <c r="AB41" s="712"/>
      <c r="AC41" s="712"/>
      <c r="AD41" s="712"/>
      <c r="AE41" s="712"/>
      <c r="AF41" s="712"/>
      <c r="AG41" s="712"/>
      <c r="AH41" s="712"/>
      <c r="AI41" s="712"/>
      <c r="AJ41" s="211"/>
      <c r="AL41" s="33"/>
      <c r="AM41" s="33"/>
      <c r="AN41" s="33"/>
      <c r="AR41" s="25"/>
      <c r="AW41" s="394"/>
    </row>
    <row r="42" spans="1:49" ht="34.799999999999997" customHeight="1">
      <c r="A42" s="211"/>
      <c r="B42" s="707"/>
      <c r="C42" s="497"/>
      <c r="D42" s="497"/>
      <c r="E42" s="497"/>
      <c r="F42" s="702"/>
      <c r="G42" s="702"/>
      <c r="H42" s="712" t="s">
        <v>62</v>
      </c>
      <c r="I42" s="712"/>
      <c r="J42" s="712"/>
      <c r="K42" s="712"/>
      <c r="L42" s="712"/>
      <c r="M42" s="712"/>
      <c r="N42" s="712"/>
      <c r="O42" s="712"/>
      <c r="P42" s="712"/>
      <c r="Q42" s="712"/>
      <c r="R42" s="712"/>
      <c r="S42" s="712"/>
      <c r="T42" s="712"/>
      <c r="U42" s="712"/>
      <c r="V42" s="712"/>
      <c r="W42" s="712"/>
      <c r="X42" s="712"/>
      <c r="Y42" s="712"/>
      <c r="Z42" s="712"/>
      <c r="AA42" s="712"/>
      <c r="AB42" s="712"/>
      <c r="AC42" s="712"/>
      <c r="AD42" s="712"/>
      <c r="AE42" s="712"/>
      <c r="AF42" s="712"/>
      <c r="AG42" s="712"/>
      <c r="AH42" s="712"/>
      <c r="AI42" s="712"/>
      <c r="AJ42" s="211"/>
      <c r="AL42" s="33"/>
      <c r="AM42" s="33"/>
      <c r="AR42" s="25"/>
      <c r="AW42" s="394"/>
    </row>
    <row r="43" spans="1:49" ht="40.049999999999997" customHeight="1">
      <c r="A43" s="211"/>
      <c r="B43" s="707"/>
      <c r="C43" s="497"/>
      <c r="D43" s="497"/>
      <c r="E43" s="497"/>
      <c r="F43" s="702"/>
      <c r="G43" s="702"/>
      <c r="H43" s="703" t="s">
        <v>2440</v>
      </c>
      <c r="I43" s="703"/>
      <c r="J43" s="703"/>
      <c r="K43" s="703"/>
      <c r="L43" s="703"/>
      <c r="M43" s="703"/>
      <c r="N43" s="703"/>
      <c r="O43" s="703"/>
      <c r="P43" s="703"/>
      <c r="Q43" s="703"/>
      <c r="R43" s="703"/>
      <c r="S43" s="703"/>
      <c r="T43" s="703"/>
      <c r="U43" s="703"/>
      <c r="V43" s="703"/>
      <c r="W43" s="703"/>
      <c r="X43" s="703"/>
      <c r="Y43" s="703"/>
      <c r="Z43" s="703"/>
      <c r="AA43" s="703"/>
      <c r="AB43" s="703"/>
      <c r="AC43" s="703"/>
      <c r="AD43" s="703"/>
      <c r="AE43" s="703"/>
      <c r="AF43" s="703"/>
      <c r="AG43" s="703"/>
      <c r="AH43" s="703"/>
      <c r="AI43" s="703"/>
      <c r="AJ43" s="211"/>
      <c r="AL43" s="33"/>
      <c r="AM43" s="33"/>
      <c r="AR43" s="25"/>
      <c r="AW43" s="394"/>
    </row>
    <row r="44" spans="1:49" ht="40.049999999999997" customHeight="1">
      <c r="A44" s="211"/>
      <c r="B44" s="707"/>
      <c r="C44" s="497"/>
      <c r="D44" s="497"/>
      <c r="E44" s="497"/>
      <c r="F44" s="702"/>
      <c r="G44" s="702"/>
      <c r="H44" s="703" t="s">
        <v>2419</v>
      </c>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211"/>
      <c r="AL44" s="33"/>
      <c r="AM44" s="33"/>
      <c r="AR44" s="25"/>
      <c r="AW44" s="394"/>
    </row>
    <row r="45" spans="1:49" ht="21" customHeight="1">
      <c r="A45" s="211"/>
      <c r="B45" s="707"/>
      <c r="C45" s="497"/>
      <c r="D45" s="497"/>
      <c r="E45" s="497"/>
      <c r="F45" s="702"/>
      <c r="G45" s="702"/>
      <c r="H45" s="714" t="s">
        <v>2441</v>
      </c>
      <c r="I45" s="714"/>
      <c r="J45" s="714"/>
      <c r="K45" s="714"/>
      <c r="L45" s="714"/>
      <c r="M45" s="714"/>
      <c r="N45" s="714"/>
      <c r="O45" s="714"/>
      <c r="P45" s="714"/>
      <c r="Q45" s="714"/>
      <c r="R45" s="714"/>
      <c r="S45" s="714"/>
      <c r="T45" s="714"/>
      <c r="U45" s="714"/>
      <c r="V45" s="714"/>
      <c r="W45" s="714"/>
      <c r="X45" s="714"/>
      <c r="Y45" s="714"/>
      <c r="Z45" s="714"/>
      <c r="AA45" s="714"/>
      <c r="AB45" s="714"/>
      <c r="AC45" s="714"/>
      <c r="AD45" s="714"/>
      <c r="AE45" s="714"/>
      <c r="AF45" s="714"/>
      <c r="AG45" s="714"/>
      <c r="AH45" s="714"/>
      <c r="AI45" s="714"/>
      <c r="AJ45" s="211"/>
      <c r="AL45" s="33"/>
      <c r="AM45" s="33"/>
      <c r="AR45" s="25"/>
      <c r="AW45" s="394">
        <f>COUNTIF(F45,"✓")+COUNTIF(F45,"誓約")+COUNTIF(F44,"✓")+COUNTIF(F44,"誓約")</f>
        <v>0</v>
      </c>
    </row>
    <row r="46" spans="1:49" ht="31.25" customHeight="1">
      <c r="A46" s="33"/>
      <c r="B46" s="707"/>
      <c r="C46" s="497" t="s">
        <v>63</v>
      </c>
      <c r="D46" s="497"/>
      <c r="E46" s="497"/>
      <c r="F46" s="702"/>
      <c r="G46" s="702"/>
      <c r="H46" s="712" t="s">
        <v>2442</v>
      </c>
      <c r="I46" s="712"/>
      <c r="J46" s="712"/>
      <c r="K46" s="712"/>
      <c r="L46" s="712"/>
      <c r="M46" s="712"/>
      <c r="N46" s="712"/>
      <c r="O46" s="712"/>
      <c r="P46" s="712"/>
      <c r="Q46" s="712"/>
      <c r="R46" s="712"/>
      <c r="S46" s="712"/>
      <c r="T46" s="712"/>
      <c r="U46" s="712"/>
      <c r="V46" s="712"/>
      <c r="W46" s="712"/>
      <c r="X46" s="712"/>
      <c r="Y46" s="712"/>
      <c r="Z46" s="712"/>
      <c r="AA46" s="712"/>
      <c r="AB46" s="712"/>
      <c r="AC46" s="712"/>
      <c r="AD46" s="712"/>
      <c r="AE46" s="712"/>
      <c r="AF46" s="712"/>
      <c r="AG46" s="712"/>
      <c r="AH46" s="712"/>
      <c r="AI46" s="712"/>
      <c r="AJ46" s="211"/>
      <c r="AL46" s="26"/>
      <c r="AW46" s="395">
        <f>COUNTIF(F46:G49,"✓")+COUNTIF(F46:G49,"誓約")</f>
        <v>0</v>
      </c>
    </row>
    <row r="47" spans="1:49" ht="28.25" customHeight="1">
      <c r="A47" s="33"/>
      <c r="B47" s="707"/>
      <c r="C47" s="497"/>
      <c r="D47" s="497"/>
      <c r="E47" s="497"/>
      <c r="F47" s="702"/>
      <c r="G47" s="702"/>
      <c r="H47" s="703" t="s">
        <v>64</v>
      </c>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211"/>
      <c r="AW47" s="395"/>
    </row>
    <row r="48" spans="1:49" ht="30" customHeight="1">
      <c r="A48" s="33"/>
      <c r="B48" s="707"/>
      <c r="C48" s="497"/>
      <c r="D48" s="497"/>
      <c r="E48" s="497"/>
      <c r="F48" s="702"/>
      <c r="G48" s="702"/>
      <c r="H48" s="703" t="s">
        <v>65</v>
      </c>
      <c r="I48" s="703"/>
      <c r="J48" s="703"/>
      <c r="K48" s="703"/>
      <c r="L48" s="703"/>
      <c r="M48" s="703"/>
      <c r="N48" s="703"/>
      <c r="O48" s="703"/>
      <c r="P48" s="703"/>
      <c r="Q48" s="703"/>
      <c r="R48" s="703"/>
      <c r="S48" s="703"/>
      <c r="T48" s="703"/>
      <c r="U48" s="703"/>
      <c r="V48" s="703"/>
      <c r="W48" s="703"/>
      <c r="X48" s="703"/>
      <c r="Y48" s="703"/>
      <c r="Z48" s="703"/>
      <c r="AA48" s="703"/>
      <c r="AB48" s="703"/>
      <c r="AC48" s="703"/>
      <c r="AD48" s="703"/>
      <c r="AE48" s="703"/>
      <c r="AF48" s="703"/>
      <c r="AG48" s="703"/>
      <c r="AH48" s="703"/>
      <c r="AI48" s="703"/>
      <c r="AJ48" s="211"/>
      <c r="AW48" s="395"/>
    </row>
    <row r="49" spans="1:49" ht="30" customHeight="1">
      <c r="A49" s="33"/>
      <c r="B49" s="708"/>
      <c r="C49" s="497"/>
      <c r="D49" s="497"/>
      <c r="E49" s="497"/>
      <c r="F49" s="702"/>
      <c r="G49" s="702"/>
      <c r="H49" s="703" t="s">
        <v>66</v>
      </c>
      <c r="I49" s="703"/>
      <c r="J49" s="703"/>
      <c r="K49" s="703"/>
      <c r="L49" s="703"/>
      <c r="M49" s="703"/>
      <c r="N49" s="703"/>
      <c r="O49" s="703"/>
      <c r="P49" s="703"/>
      <c r="Q49" s="703"/>
      <c r="R49" s="703"/>
      <c r="S49" s="703"/>
      <c r="T49" s="703"/>
      <c r="U49" s="703"/>
      <c r="V49" s="703"/>
      <c r="W49" s="703"/>
      <c r="X49" s="703"/>
      <c r="Y49" s="703"/>
      <c r="Z49" s="703"/>
      <c r="AA49" s="703"/>
      <c r="AB49" s="703"/>
      <c r="AC49" s="703"/>
      <c r="AD49" s="703"/>
      <c r="AE49" s="703"/>
      <c r="AF49" s="703"/>
      <c r="AG49" s="703"/>
      <c r="AH49" s="703"/>
      <c r="AI49" s="703"/>
      <c r="AJ49" s="211"/>
      <c r="AW49" s="395"/>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20" customHeight="1" thickBot="1">
      <c r="A51" s="618" t="s">
        <v>67</v>
      </c>
      <c r="B51" s="618"/>
      <c r="C51" s="618"/>
      <c r="D51" s="618"/>
      <c r="E51" s="618"/>
      <c r="F51" s="618"/>
      <c r="G51" s="618"/>
      <c r="H51" s="618"/>
      <c r="I51" s="618"/>
      <c r="J51" s="618"/>
      <c r="K51" s="618"/>
      <c r="L51" s="618"/>
      <c r="M51" s="618"/>
      <c r="N51" s="618"/>
      <c r="O51" s="618"/>
      <c r="P51" s="618"/>
      <c r="Q51" s="618"/>
      <c r="R51" s="618"/>
      <c r="S51" s="618"/>
      <c r="T51" s="618"/>
      <c r="U51" s="618"/>
      <c r="V51" s="618"/>
      <c r="W51" s="618"/>
      <c r="X51" s="618"/>
      <c r="Y51" s="618"/>
      <c r="Z51" s="618"/>
      <c r="AA51" s="618"/>
      <c r="AB51" s="618"/>
      <c r="AC51" s="618"/>
      <c r="AD51" s="618"/>
      <c r="AE51" s="618"/>
      <c r="AF51" s="618"/>
      <c r="AG51" s="619"/>
      <c r="AH51" s="685" t="str" cm="1">
        <f t="array" ref="AH51">IF(G4="", "", IF(PRODUCT((A53:A59="✓")*1)=1,"○","×"))</f>
        <v/>
      </c>
      <c r="AI51" s="686"/>
      <c r="AJ51" s="30"/>
      <c r="AK51" s="699" t="s">
        <v>87</v>
      </c>
      <c r="AL51" s="700"/>
      <c r="AM51" s="700"/>
      <c r="AN51" s="700"/>
      <c r="AO51" s="700"/>
      <c r="AP51" s="700"/>
      <c r="AQ51" s="700"/>
      <c r="AR51" s="700"/>
      <c r="AS51" s="700"/>
      <c r="AT51" s="700"/>
      <c r="AU51" s="700"/>
      <c r="AV51" s="701"/>
    </row>
    <row r="52" spans="1:49" ht="31.25" customHeight="1" thickBot="1">
      <c r="A52" s="620" t="s">
        <v>82</v>
      </c>
      <c r="B52" s="621"/>
      <c r="C52" s="621"/>
      <c r="D52" s="621"/>
      <c r="E52" s="621"/>
      <c r="F52" s="621"/>
      <c r="G52" s="621"/>
      <c r="H52" s="621"/>
      <c r="I52" s="621"/>
      <c r="J52" s="621"/>
      <c r="K52" s="621"/>
      <c r="L52" s="621"/>
      <c r="M52" s="621"/>
      <c r="N52" s="621"/>
      <c r="O52" s="621"/>
      <c r="P52" s="621"/>
      <c r="Q52" s="621"/>
      <c r="R52" s="621"/>
      <c r="S52" s="621"/>
      <c r="T52" s="621"/>
      <c r="U52" s="621"/>
      <c r="V52" s="621"/>
      <c r="W52" s="621"/>
      <c r="X52" s="621"/>
      <c r="Y52" s="621"/>
      <c r="Z52" s="622"/>
      <c r="AA52" s="687" t="s">
        <v>83</v>
      </c>
      <c r="AB52" s="688"/>
      <c r="AC52" s="688"/>
      <c r="AD52" s="688"/>
      <c r="AE52" s="688"/>
      <c r="AF52" s="688"/>
      <c r="AG52" s="688"/>
      <c r="AH52" s="688"/>
      <c r="AI52" s="689"/>
      <c r="AJ52" s="33"/>
      <c r="AK52" s="26"/>
      <c r="AL52" s="27"/>
    </row>
    <row r="53" spans="1:49" s="33" customFormat="1" ht="20" customHeight="1">
      <c r="A53" s="75"/>
      <c r="B53" s="591" t="s">
        <v>2444</v>
      </c>
      <c r="C53" s="592"/>
      <c r="D53" s="592"/>
      <c r="E53" s="592"/>
      <c r="F53" s="592"/>
      <c r="G53" s="592"/>
      <c r="H53" s="592"/>
      <c r="I53" s="592"/>
      <c r="J53" s="592"/>
      <c r="K53" s="592"/>
      <c r="L53" s="592"/>
      <c r="M53" s="592"/>
      <c r="N53" s="592"/>
      <c r="O53" s="592"/>
      <c r="P53" s="592"/>
      <c r="Q53" s="592"/>
      <c r="R53" s="592"/>
      <c r="S53" s="592"/>
      <c r="T53" s="592"/>
      <c r="U53" s="592"/>
      <c r="V53" s="592"/>
      <c r="W53" s="592"/>
      <c r="X53" s="592"/>
      <c r="Y53" s="592"/>
      <c r="Z53" s="593"/>
      <c r="AA53" s="596" t="s">
        <v>69</v>
      </c>
      <c r="AB53" s="597"/>
      <c r="AC53" s="597"/>
      <c r="AD53" s="597"/>
      <c r="AE53" s="597"/>
      <c r="AF53" s="597"/>
      <c r="AG53" s="597"/>
      <c r="AH53" s="597"/>
      <c r="AI53" s="598"/>
      <c r="AJ53" s="40"/>
    </row>
    <row r="54" spans="1:49" ht="20" customHeight="1">
      <c r="A54" s="73"/>
      <c r="B54" s="591" t="s">
        <v>2056</v>
      </c>
      <c r="C54" s="592"/>
      <c r="D54" s="592"/>
      <c r="E54" s="592"/>
      <c r="F54" s="592"/>
      <c r="G54" s="592"/>
      <c r="H54" s="592"/>
      <c r="I54" s="592"/>
      <c r="J54" s="592"/>
      <c r="K54" s="592"/>
      <c r="L54" s="592"/>
      <c r="M54" s="592"/>
      <c r="N54" s="592"/>
      <c r="O54" s="592"/>
      <c r="P54" s="592"/>
      <c r="Q54" s="592"/>
      <c r="R54" s="592"/>
      <c r="S54" s="592"/>
      <c r="T54" s="592"/>
      <c r="U54" s="592"/>
      <c r="V54" s="592"/>
      <c r="W54" s="592"/>
      <c r="X54" s="592"/>
      <c r="Y54" s="592"/>
      <c r="Z54" s="593"/>
      <c r="AA54" s="599" t="s">
        <v>69</v>
      </c>
      <c r="AB54" s="600"/>
      <c r="AC54" s="600"/>
      <c r="AD54" s="600"/>
      <c r="AE54" s="600"/>
      <c r="AF54" s="600"/>
      <c r="AG54" s="600"/>
      <c r="AH54" s="600"/>
      <c r="AI54" s="601"/>
      <c r="AJ54" s="40"/>
      <c r="AW54" s="46"/>
    </row>
    <row r="55" spans="1:49" ht="28.25" customHeight="1">
      <c r="A55" s="73"/>
      <c r="B55" s="602" t="s">
        <v>84</v>
      </c>
      <c r="C55" s="603"/>
      <c r="D55" s="603"/>
      <c r="E55" s="603"/>
      <c r="F55" s="603"/>
      <c r="G55" s="603"/>
      <c r="H55" s="603"/>
      <c r="I55" s="603"/>
      <c r="J55" s="603"/>
      <c r="K55" s="603"/>
      <c r="L55" s="603"/>
      <c r="M55" s="603"/>
      <c r="N55" s="603"/>
      <c r="O55" s="603"/>
      <c r="P55" s="603"/>
      <c r="Q55" s="603"/>
      <c r="R55" s="603"/>
      <c r="S55" s="603"/>
      <c r="T55" s="603"/>
      <c r="U55" s="603"/>
      <c r="V55" s="603"/>
      <c r="W55" s="603"/>
      <c r="X55" s="603"/>
      <c r="Y55" s="603"/>
      <c r="Z55" s="604"/>
      <c r="AA55" s="599" t="s">
        <v>85</v>
      </c>
      <c r="AB55" s="600"/>
      <c r="AC55" s="600"/>
      <c r="AD55" s="600"/>
      <c r="AE55" s="600"/>
      <c r="AF55" s="600"/>
      <c r="AG55" s="600"/>
      <c r="AH55" s="600"/>
      <c r="AI55" s="601"/>
      <c r="AJ55" s="30"/>
    </row>
    <row r="56" spans="1:49" ht="35" customHeight="1">
      <c r="A56" s="73"/>
      <c r="B56" s="591" t="s">
        <v>68</v>
      </c>
      <c r="C56" s="592"/>
      <c r="D56" s="592"/>
      <c r="E56" s="592"/>
      <c r="F56" s="592"/>
      <c r="G56" s="592"/>
      <c r="H56" s="592"/>
      <c r="I56" s="592"/>
      <c r="J56" s="592"/>
      <c r="K56" s="592"/>
      <c r="L56" s="592"/>
      <c r="M56" s="592"/>
      <c r="N56" s="592"/>
      <c r="O56" s="592"/>
      <c r="P56" s="592"/>
      <c r="Q56" s="592"/>
      <c r="R56" s="592"/>
      <c r="S56" s="592"/>
      <c r="T56" s="592"/>
      <c r="U56" s="592"/>
      <c r="V56" s="592"/>
      <c r="W56" s="592"/>
      <c r="X56" s="592"/>
      <c r="Y56" s="592"/>
      <c r="Z56" s="593"/>
      <c r="AA56" s="596" t="s">
        <v>69</v>
      </c>
      <c r="AB56" s="597"/>
      <c r="AC56" s="597"/>
      <c r="AD56" s="597"/>
      <c r="AE56" s="597"/>
      <c r="AF56" s="597"/>
      <c r="AG56" s="597"/>
      <c r="AH56" s="597"/>
      <c r="AI56" s="598"/>
      <c r="AJ56" s="30"/>
    </row>
    <row r="57" spans="1:49" ht="33" customHeight="1">
      <c r="A57" s="73"/>
      <c r="B57" s="591" t="s">
        <v>70</v>
      </c>
      <c r="C57" s="592"/>
      <c r="D57" s="592"/>
      <c r="E57" s="592"/>
      <c r="F57" s="592"/>
      <c r="G57" s="592"/>
      <c r="H57" s="592"/>
      <c r="I57" s="592"/>
      <c r="J57" s="592"/>
      <c r="K57" s="592"/>
      <c r="L57" s="592"/>
      <c r="M57" s="592"/>
      <c r="N57" s="592"/>
      <c r="O57" s="592"/>
      <c r="P57" s="592"/>
      <c r="Q57" s="592"/>
      <c r="R57" s="592"/>
      <c r="S57" s="592"/>
      <c r="T57" s="592"/>
      <c r="U57" s="592"/>
      <c r="V57" s="592"/>
      <c r="W57" s="592"/>
      <c r="X57" s="592"/>
      <c r="Y57" s="592"/>
      <c r="Z57" s="593"/>
      <c r="AA57" s="599" t="s">
        <v>71</v>
      </c>
      <c r="AB57" s="600"/>
      <c r="AC57" s="600"/>
      <c r="AD57" s="600"/>
      <c r="AE57" s="600"/>
      <c r="AF57" s="600"/>
      <c r="AG57" s="600"/>
      <c r="AH57" s="600"/>
      <c r="AI57" s="601"/>
      <c r="AJ57" s="30"/>
    </row>
    <row r="58" spans="1:49" ht="20" customHeight="1">
      <c r="A58" s="73"/>
      <c r="B58" s="602" t="s">
        <v>86</v>
      </c>
      <c r="C58" s="603"/>
      <c r="D58" s="603"/>
      <c r="E58" s="603"/>
      <c r="F58" s="603"/>
      <c r="G58" s="603"/>
      <c r="H58" s="603"/>
      <c r="I58" s="603"/>
      <c r="J58" s="603"/>
      <c r="K58" s="603"/>
      <c r="L58" s="603"/>
      <c r="M58" s="603"/>
      <c r="N58" s="603"/>
      <c r="O58" s="603"/>
      <c r="P58" s="603"/>
      <c r="Q58" s="603"/>
      <c r="R58" s="603"/>
      <c r="S58" s="603"/>
      <c r="T58" s="603"/>
      <c r="U58" s="603"/>
      <c r="V58" s="603"/>
      <c r="W58" s="603"/>
      <c r="X58" s="603"/>
      <c r="Y58" s="603"/>
      <c r="Z58" s="604"/>
      <c r="AA58" s="596" t="s">
        <v>72</v>
      </c>
      <c r="AB58" s="597"/>
      <c r="AC58" s="597"/>
      <c r="AD58" s="597"/>
      <c r="AE58" s="597"/>
      <c r="AF58" s="597"/>
      <c r="AG58" s="597"/>
      <c r="AH58" s="597"/>
      <c r="AI58" s="598"/>
      <c r="AJ58" s="30"/>
    </row>
    <row r="59" spans="1:49" ht="20" customHeight="1" thickBot="1">
      <c r="A59" s="76"/>
      <c r="B59" s="594" t="s">
        <v>2055</v>
      </c>
      <c r="C59" s="589"/>
      <c r="D59" s="589"/>
      <c r="E59" s="589"/>
      <c r="F59" s="589"/>
      <c r="G59" s="589"/>
      <c r="H59" s="589"/>
      <c r="I59" s="589"/>
      <c r="J59" s="589"/>
      <c r="K59" s="589"/>
      <c r="L59" s="589"/>
      <c r="M59" s="589"/>
      <c r="N59" s="589"/>
      <c r="O59" s="589"/>
      <c r="P59" s="589"/>
      <c r="Q59" s="589"/>
      <c r="R59" s="589"/>
      <c r="S59" s="589"/>
      <c r="T59" s="589"/>
      <c r="U59" s="589"/>
      <c r="V59" s="589"/>
      <c r="W59" s="589"/>
      <c r="X59" s="589"/>
      <c r="Y59" s="589"/>
      <c r="Z59" s="595"/>
      <c r="AA59" s="596" t="s">
        <v>69</v>
      </c>
      <c r="AB59" s="597"/>
      <c r="AC59" s="597"/>
      <c r="AD59" s="597"/>
      <c r="AE59" s="597"/>
      <c r="AF59" s="597"/>
      <c r="AG59" s="597"/>
      <c r="AH59" s="597"/>
      <c r="AI59" s="598"/>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8" customHeight="1">
      <c r="A65" s="356" t="s">
        <v>2393</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23" t="str">
        <f>IF(G4="", "", IF(AND(AH14="○",AW18&lt;&gt;"×"),"○", "×"))</f>
        <v/>
      </c>
      <c r="AF65" s="624"/>
      <c r="AG65" s="624"/>
      <c r="AH65" s="624"/>
      <c r="AI65" s="624"/>
      <c r="AJ65" s="625"/>
    </row>
    <row r="66" spans="1:48" s="39" customFormat="1" ht="13.8"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8" customHeight="1">
      <c r="A67" s="358" t="s">
        <v>95</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23" t="str">
        <f>AH51</f>
        <v/>
      </c>
      <c r="AF67" s="624"/>
      <c r="AG67" s="624"/>
      <c r="AH67" s="624"/>
      <c r="AI67" s="624"/>
      <c r="AJ67" s="625"/>
    </row>
    <row r="68" spans="1:48" ht="13.8"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8" customHeight="1">
      <c r="A69" s="356" t="s">
        <v>96</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5"/>
      <c r="AE69" s="623" t="str">
        <f>'別紙様式2-3（個表）'!V13</f>
        <v/>
      </c>
      <c r="AF69" s="624"/>
      <c r="AG69" s="624"/>
      <c r="AH69" s="624"/>
      <c r="AI69" s="624"/>
      <c r="AJ69" s="625"/>
    </row>
    <row r="70" spans="1:48" ht="13.8" customHeight="1">
      <c r="A70" s="413" t="s">
        <v>97</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623" t="str">
        <f>'別紙様式2-3（個表）'!V14</f>
        <v/>
      </c>
      <c r="AF70" s="624"/>
      <c r="AG70" s="624"/>
      <c r="AH70" s="624"/>
      <c r="AI70" s="624"/>
      <c r="AJ70" s="625"/>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5"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5" customHeight="1">
      <c r="A73" s="77" t="s">
        <v>2391</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99999999999997" customHeight="1" thickBot="1">
      <c r="A74" s="664" t="s">
        <v>24</v>
      </c>
      <c r="B74" s="664"/>
      <c r="C74" s="611" t="s">
        <v>1916</v>
      </c>
      <c r="D74" s="611"/>
      <c r="E74" s="611"/>
      <c r="F74" s="611"/>
      <c r="G74" s="611"/>
      <c r="H74" s="612" t="s">
        <v>32</v>
      </c>
      <c r="I74" s="612"/>
      <c r="J74" s="612"/>
      <c r="K74" s="612"/>
      <c r="L74" s="612" t="s">
        <v>33</v>
      </c>
      <c r="M74" s="612"/>
      <c r="N74" s="612"/>
      <c r="O74" s="612"/>
      <c r="P74" s="611" t="s">
        <v>34</v>
      </c>
      <c r="Q74" s="611"/>
      <c r="R74" s="611"/>
      <c r="S74" s="611"/>
      <c r="T74" s="611" t="s">
        <v>1917</v>
      </c>
      <c r="U74" s="611"/>
      <c r="V74" s="611"/>
      <c r="W74" s="611"/>
      <c r="X74" s="611"/>
      <c r="Y74" s="611"/>
      <c r="Z74" s="611"/>
      <c r="AA74" s="690" t="s">
        <v>1918</v>
      </c>
      <c r="AB74" s="691"/>
      <c r="AC74" s="691"/>
      <c r="AD74" s="691"/>
      <c r="AE74" s="691"/>
      <c r="AF74" s="691"/>
      <c r="AG74" s="691"/>
      <c r="AH74" s="691"/>
      <c r="AI74" s="691"/>
      <c r="AJ74" s="692"/>
    </row>
    <row r="75" spans="1:48" ht="14" customHeight="1" thickBot="1">
      <c r="A75" s="693" t="str">
        <f>AE1</f>
        <v>新潟県</v>
      </c>
      <c r="B75" s="693"/>
      <c r="C75" s="694">
        <f>IFERROR(SUMIF('別紙様式2-3（個表）'!AP15:AP314,"加算対象外",'別紙様式2-3（個表）'!P15:P314), "未入力あり")</f>
        <v>0</v>
      </c>
      <c r="D75" s="694"/>
      <c r="E75" s="694"/>
      <c r="F75" s="694"/>
      <c r="G75" s="694"/>
      <c r="H75" s="613">
        <f>IFERROR(SUMIF('別紙様式2-3（個表）'!AP15:AP314,"加算対象外",'別紙様式2-3（個表）'!Q15:Q314), "未入力あり")</f>
        <v>0</v>
      </c>
      <c r="I75" s="613"/>
      <c r="J75" s="613"/>
      <c r="K75" s="613"/>
      <c r="L75" s="698"/>
      <c r="M75" s="698"/>
      <c r="N75" s="698"/>
      <c r="O75" s="698"/>
      <c r="P75" s="698"/>
      <c r="Q75" s="698"/>
      <c r="R75" s="698"/>
      <c r="S75" s="698"/>
      <c r="T75" s="611" t="str">
        <f>IFERROR(IF(H75="", "",VLOOKUP("○",'別紙様式2-3（個表）'!T15:AI314, 16, FALSE)), "未記入")</f>
        <v>未記入</v>
      </c>
      <c r="U75" s="611"/>
      <c r="V75" s="611"/>
      <c r="W75" s="611"/>
      <c r="X75" s="611"/>
      <c r="Y75" s="611"/>
      <c r="Z75" s="611"/>
      <c r="AA75" s="695" t="str">
        <f>IF(COUNTIF('別紙様式2-3（個表）'!U15:U314,"○")=1, "はい", "いいえ")</f>
        <v>いいえ</v>
      </c>
      <c r="AB75" s="696"/>
      <c r="AC75" s="696"/>
      <c r="AD75" s="696"/>
      <c r="AE75" s="696"/>
      <c r="AF75" s="696"/>
      <c r="AG75" s="696"/>
      <c r="AH75" s="696"/>
      <c r="AI75" s="696"/>
      <c r="AJ75" s="697"/>
      <c r="AK75" s="679" t="s">
        <v>2054</v>
      </c>
      <c r="AL75" s="680"/>
      <c r="AM75" s="680"/>
      <c r="AN75" s="680"/>
      <c r="AO75" s="680"/>
      <c r="AP75" s="680"/>
      <c r="AQ75" s="680"/>
      <c r="AR75" s="680"/>
      <c r="AS75" s="680"/>
      <c r="AT75" s="680"/>
      <c r="AU75" s="680"/>
      <c r="AV75" s="681"/>
    </row>
    <row r="76" spans="1:48" ht="14"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4" customHeight="1"/>
    <row r="78" spans="1:48" ht="14" customHeight="1"/>
    <row r="79" spans="1:48" ht="14" customHeight="1"/>
    <row r="80" spans="1:48" ht="14"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4" customHeight="1"/>
    <row r="82" spans="1:36" ht="14" customHeight="1"/>
    <row r="83" spans="1:36" ht="14" customHeight="1">
      <c r="A83" s="586"/>
      <c r="B83" s="586"/>
      <c r="C83" s="584"/>
      <c r="D83" s="584"/>
      <c r="E83" s="584"/>
      <c r="F83" s="584"/>
      <c r="G83" s="584"/>
      <c r="H83" s="585"/>
      <c r="I83" s="585"/>
      <c r="J83" s="585"/>
      <c r="K83" s="585"/>
      <c r="L83" s="585"/>
      <c r="M83" s="585"/>
      <c r="N83" s="585"/>
      <c r="O83" s="585"/>
      <c r="P83" s="585"/>
      <c r="Q83" s="585"/>
      <c r="R83" s="585"/>
      <c r="S83" s="585"/>
      <c r="T83" s="614"/>
      <c r="U83" s="614"/>
      <c r="V83" s="614"/>
      <c r="W83" s="614"/>
      <c r="X83" s="614"/>
      <c r="Y83" s="614"/>
      <c r="Z83" s="614"/>
      <c r="AA83" s="614"/>
      <c r="AB83" s="614"/>
      <c r="AC83" s="614"/>
      <c r="AD83" s="614"/>
      <c r="AE83" s="61"/>
      <c r="AF83" s="61"/>
      <c r="AG83" s="61"/>
      <c r="AH83" s="61"/>
      <c r="AI83" s="61"/>
      <c r="AJ83" s="61"/>
    </row>
    <row r="84" spans="1:36" ht="14" customHeight="1">
      <c r="A84" s="586"/>
      <c r="B84" s="586"/>
      <c r="C84" s="584"/>
      <c r="D84" s="584"/>
      <c r="E84" s="584"/>
      <c r="F84" s="584"/>
      <c r="G84" s="584"/>
      <c r="H84" s="585"/>
      <c r="I84" s="585"/>
      <c r="J84" s="585"/>
      <c r="K84" s="585"/>
      <c r="L84" s="585"/>
      <c r="M84" s="585"/>
      <c r="N84" s="585"/>
      <c r="O84" s="585"/>
      <c r="P84" s="585"/>
      <c r="Q84" s="585"/>
      <c r="R84" s="585"/>
      <c r="S84" s="585"/>
      <c r="T84" s="614"/>
      <c r="U84" s="614"/>
      <c r="V84" s="614"/>
      <c r="W84" s="614"/>
      <c r="X84" s="614"/>
      <c r="Y84" s="614"/>
      <c r="Z84" s="614"/>
      <c r="AA84" s="614"/>
      <c r="AB84" s="614"/>
      <c r="AC84" s="614"/>
      <c r="AD84" s="614"/>
      <c r="AE84" s="61"/>
      <c r="AF84" s="61"/>
      <c r="AG84" s="61"/>
      <c r="AH84" s="61"/>
      <c r="AI84" s="61"/>
      <c r="AJ84" s="61"/>
    </row>
    <row r="85" spans="1:36" ht="14" customHeight="1">
      <c r="A85" s="586"/>
      <c r="B85" s="586"/>
      <c r="C85" s="584"/>
      <c r="D85" s="584"/>
      <c r="E85" s="584"/>
      <c r="F85" s="584"/>
      <c r="G85" s="584"/>
      <c r="H85" s="585"/>
      <c r="I85" s="585"/>
      <c r="J85" s="585"/>
      <c r="K85" s="585"/>
      <c r="L85" s="585"/>
      <c r="M85" s="585"/>
      <c r="N85" s="585"/>
      <c r="O85" s="585"/>
      <c r="P85" s="585"/>
      <c r="Q85" s="585"/>
      <c r="R85" s="585"/>
      <c r="S85" s="585"/>
      <c r="T85" s="614"/>
      <c r="U85" s="614"/>
      <c r="V85" s="614"/>
      <c r="W85" s="614"/>
      <c r="X85" s="614"/>
      <c r="Y85" s="614"/>
      <c r="Z85" s="614"/>
      <c r="AA85" s="614"/>
      <c r="AB85" s="614"/>
      <c r="AC85" s="614"/>
      <c r="AD85" s="614"/>
      <c r="AE85" s="61"/>
      <c r="AF85" s="61"/>
      <c r="AG85" s="61"/>
      <c r="AH85" s="61"/>
      <c r="AI85" s="61"/>
      <c r="AJ85" s="61"/>
    </row>
    <row r="86" spans="1:36" ht="14" customHeight="1">
      <c r="A86" s="586"/>
      <c r="B86" s="586"/>
      <c r="C86" s="584"/>
      <c r="D86" s="584"/>
      <c r="E86" s="584"/>
      <c r="F86" s="584"/>
      <c r="G86" s="584"/>
      <c r="H86" s="585"/>
      <c r="I86" s="585"/>
      <c r="J86" s="585"/>
      <c r="K86" s="585"/>
      <c r="L86" s="585"/>
      <c r="M86" s="585"/>
      <c r="N86" s="585"/>
      <c r="O86" s="585"/>
      <c r="P86" s="585"/>
      <c r="Q86" s="585"/>
      <c r="R86" s="585"/>
      <c r="S86" s="585"/>
      <c r="T86" s="614"/>
      <c r="U86" s="614"/>
      <c r="V86" s="614"/>
      <c r="W86" s="614"/>
      <c r="X86" s="614"/>
      <c r="Y86" s="614"/>
      <c r="Z86" s="614"/>
      <c r="AA86" s="614"/>
      <c r="AB86" s="614"/>
      <c r="AC86" s="614"/>
      <c r="AD86" s="614"/>
      <c r="AE86" s="61"/>
      <c r="AF86" s="61"/>
      <c r="AG86" s="61"/>
      <c r="AH86" s="61"/>
      <c r="AI86" s="61"/>
      <c r="AJ86" s="61"/>
    </row>
    <row r="87" spans="1:36" ht="14" customHeight="1">
      <c r="A87" s="586"/>
      <c r="B87" s="586"/>
      <c r="C87" s="584"/>
      <c r="D87" s="584"/>
      <c r="E87" s="584"/>
      <c r="F87" s="584"/>
      <c r="G87" s="584"/>
      <c r="H87" s="585"/>
      <c r="I87" s="585"/>
      <c r="J87" s="585"/>
      <c r="K87" s="585"/>
      <c r="L87" s="585"/>
      <c r="M87" s="585"/>
      <c r="N87" s="585"/>
      <c r="O87" s="585"/>
      <c r="P87" s="585"/>
      <c r="Q87" s="585"/>
      <c r="R87" s="585"/>
      <c r="S87" s="585"/>
      <c r="T87" s="614"/>
      <c r="U87" s="614"/>
      <c r="V87" s="614"/>
      <c r="W87" s="614"/>
      <c r="X87" s="614"/>
      <c r="Y87" s="614"/>
      <c r="Z87" s="614"/>
      <c r="AA87" s="614"/>
      <c r="AB87" s="614"/>
      <c r="AC87" s="614"/>
      <c r="AD87" s="614"/>
      <c r="AE87" s="61"/>
      <c r="AF87" s="61"/>
      <c r="AG87" s="61"/>
      <c r="AH87" s="61"/>
      <c r="AI87" s="61"/>
      <c r="AJ87" s="61"/>
    </row>
    <row r="88" spans="1:36" ht="14" customHeight="1">
      <c r="A88" s="586"/>
      <c r="B88" s="586"/>
      <c r="C88" s="584"/>
      <c r="D88" s="584"/>
      <c r="E88" s="584"/>
      <c r="F88" s="584"/>
      <c r="G88" s="584"/>
      <c r="H88" s="585"/>
      <c r="I88" s="585"/>
      <c r="J88" s="585"/>
      <c r="K88" s="585"/>
      <c r="L88" s="585"/>
      <c r="M88" s="585"/>
      <c r="N88" s="585"/>
      <c r="O88" s="585"/>
      <c r="P88" s="585"/>
      <c r="Q88" s="585"/>
      <c r="R88" s="585"/>
      <c r="S88" s="585"/>
      <c r="T88" s="614"/>
      <c r="U88" s="614"/>
      <c r="V88" s="614"/>
      <c r="W88" s="614"/>
      <c r="X88" s="614"/>
      <c r="Y88" s="614"/>
      <c r="Z88" s="614"/>
      <c r="AA88" s="614"/>
      <c r="AB88" s="614"/>
      <c r="AC88" s="614"/>
      <c r="AD88" s="614"/>
      <c r="AE88" s="61"/>
      <c r="AF88" s="61"/>
      <c r="AG88" s="61"/>
      <c r="AH88" s="61"/>
      <c r="AI88" s="61"/>
      <c r="AJ88" s="61"/>
    </row>
    <row r="89" spans="1:36" ht="14" customHeight="1">
      <c r="A89" s="586"/>
      <c r="B89" s="586"/>
      <c r="C89" s="584"/>
      <c r="D89" s="584"/>
      <c r="E89" s="584"/>
      <c r="F89" s="584"/>
      <c r="G89" s="584"/>
      <c r="H89" s="585"/>
      <c r="I89" s="585"/>
      <c r="J89" s="585"/>
      <c r="K89" s="585"/>
      <c r="L89" s="585"/>
      <c r="M89" s="585"/>
      <c r="N89" s="585"/>
      <c r="O89" s="585"/>
      <c r="P89" s="585"/>
      <c r="Q89" s="585"/>
      <c r="R89" s="585"/>
      <c r="S89" s="585"/>
      <c r="T89" s="614"/>
      <c r="U89" s="614"/>
      <c r="V89" s="614"/>
      <c r="W89" s="614"/>
      <c r="X89" s="614"/>
      <c r="Y89" s="614"/>
      <c r="Z89" s="614"/>
      <c r="AA89" s="614"/>
      <c r="AB89" s="614"/>
      <c r="AC89" s="614"/>
      <c r="AD89" s="614"/>
      <c r="AE89" s="61"/>
      <c r="AF89" s="61"/>
      <c r="AG89" s="61"/>
      <c r="AH89" s="61"/>
      <c r="AI89" s="61"/>
      <c r="AJ89" s="61"/>
    </row>
    <row r="90" spans="1:36" ht="14" customHeight="1">
      <c r="A90" s="586"/>
      <c r="B90" s="586"/>
      <c r="C90" s="584"/>
      <c r="D90" s="584"/>
      <c r="E90" s="584"/>
      <c r="F90" s="584"/>
      <c r="G90" s="584"/>
      <c r="H90" s="585"/>
      <c r="I90" s="585"/>
      <c r="J90" s="585"/>
      <c r="K90" s="585"/>
      <c r="L90" s="585"/>
      <c r="M90" s="585"/>
      <c r="N90" s="585"/>
      <c r="O90" s="585"/>
      <c r="P90" s="585"/>
      <c r="Q90" s="585"/>
      <c r="R90" s="585"/>
      <c r="S90" s="585"/>
      <c r="T90" s="614"/>
      <c r="U90" s="614"/>
      <c r="V90" s="614"/>
      <c r="W90" s="614"/>
      <c r="X90" s="614"/>
      <c r="Y90" s="614"/>
      <c r="Z90" s="614"/>
      <c r="AA90" s="614"/>
      <c r="AB90" s="614"/>
      <c r="AC90" s="614"/>
      <c r="AD90" s="614"/>
      <c r="AE90" s="61"/>
      <c r="AF90" s="61"/>
      <c r="AG90" s="61"/>
      <c r="AH90" s="61"/>
      <c r="AI90" s="61"/>
      <c r="AJ90" s="61"/>
    </row>
    <row r="91" spans="1:36" ht="14" customHeight="1">
      <c r="A91" s="586"/>
      <c r="B91" s="586"/>
      <c r="C91" s="584"/>
      <c r="D91" s="584"/>
      <c r="E91" s="584"/>
      <c r="F91" s="584"/>
      <c r="G91" s="584"/>
      <c r="H91" s="585"/>
      <c r="I91" s="585"/>
      <c r="J91" s="585"/>
      <c r="K91" s="585"/>
      <c r="L91" s="585"/>
      <c r="M91" s="585"/>
      <c r="N91" s="585"/>
      <c r="O91" s="585"/>
      <c r="P91" s="585"/>
      <c r="Q91" s="585"/>
      <c r="R91" s="585"/>
      <c r="S91" s="585"/>
      <c r="T91" s="614"/>
      <c r="U91" s="614"/>
      <c r="V91" s="614"/>
      <c r="W91" s="614"/>
      <c r="X91" s="614"/>
      <c r="Y91" s="614"/>
      <c r="Z91" s="614"/>
      <c r="AA91" s="614"/>
      <c r="AB91" s="614"/>
      <c r="AC91" s="614"/>
      <c r="AD91" s="614"/>
      <c r="AE91" s="61"/>
      <c r="AF91" s="61"/>
      <c r="AG91" s="61"/>
      <c r="AH91" s="61"/>
      <c r="AI91" s="61"/>
      <c r="AJ91" s="61"/>
    </row>
    <row r="92" spans="1:36" ht="14" customHeight="1">
      <c r="A92" s="586"/>
      <c r="B92" s="586"/>
      <c r="C92" s="584"/>
      <c r="D92" s="584"/>
      <c r="E92" s="584"/>
      <c r="F92" s="584"/>
      <c r="G92" s="584"/>
      <c r="H92" s="585"/>
      <c r="I92" s="585"/>
      <c r="J92" s="585"/>
      <c r="K92" s="585"/>
      <c r="L92" s="585"/>
      <c r="M92" s="585"/>
      <c r="N92" s="585"/>
      <c r="O92" s="585"/>
      <c r="P92" s="585"/>
      <c r="Q92" s="585"/>
      <c r="R92" s="585"/>
      <c r="S92" s="585"/>
      <c r="T92" s="614"/>
      <c r="U92" s="614"/>
      <c r="V92" s="614"/>
      <c r="W92" s="614"/>
      <c r="X92" s="614"/>
      <c r="Y92" s="614"/>
      <c r="Z92" s="614"/>
      <c r="AA92" s="614"/>
      <c r="AB92" s="614"/>
      <c r="AC92" s="614"/>
      <c r="AD92" s="614"/>
      <c r="AE92" s="61"/>
      <c r="AF92" s="61"/>
      <c r="AG92" s="61"/>
      <c r="AH92" s="61"/>
      <c r="AI92" s="61"/>
      <c r="AJ92" s="61"/>
    </row>
    <row r="93" spans="1:36" ht="14" customHeight="1">
      <c r="A93" s="586"/>
      <c r="B93" s="586"/>
      <c r="C93" s="584"/>
      <c r="D93" s="584"/>
      <c r="E93" s="584"/>
      <c r="F93" s="584"/>
      <c r="G93" s="584"/>
      <c r="H93" s="585"/>
      <c r="I93" s="585"/>
      <c r="J93" s="585"/>
      <c r="K93" s="585"/>
      <c r="L93" s="585"/>
      <c r="M93" s="585"/>
      <c r="N93" s="585"/>
      <c r="O93" s="585"/>
      <c r="P93" s="585"/>
      <c r="Q93" s="585"/>
      <c r="R93" s="585"/>
      <c r="S93" s="585"/>
      <c r="T93" s="614"/>
      <c r="U93" s="614"/>
      <c r="V93" s="614"/>
      <c r="W93" s="614"/>
      <c r="X93" s="614"/>
      <c r="Y93" s="614"/>
      <c r="Z93" s="614"/>
      <c r="AA93" s="614"/>
      <c r="AB93" s="614"/>
      <c r="AC93" s="614"/>
      <c r="AD93" s="614"/>
      <c r="AE93" s="61"/>
      <c r="AF93" s="61"/>
      <c r="AG93" s="61"/>
      <c r="AH93" s="61"/>
      <c r="AI93" s="61"/>
      <c r="AJ93" s="61"/>
    </row>
    <row r="94" spans="1:36" ht="14" customHeight="1">
      <c r="A94" s="586"/>
      <c r="B94" s="586"/>
      <c r="C94" s="584"/>
      <c r="D94" s="584"/>
      <c r="E94" s="584"/>
      <c r="F94" s="584"/>
      <c r="G94" s="584"/>
      <c r="H94" s="585"/>
      <c r="I94" s="585"/>
      <c r="J94" s="585"/>
      <c r="K94" s="585"/>
      <c r="L94" s="585"/>
      <c r="M94" s="585"/>
      <c r="N94" s="585"/>
      <c r="O94" s="585"/>
      <c r="P94" s="585"/>
      <c r="Q94" s="585"/>
      <c r="R94" s="585"/>
      <c r="S94" s="585"/>
      <c r="T94" s="614"/>
      <c r="U94" s="614"/>
      <c r="V94" s="614"/>
      <c r="W94" s="614"/>
      <c r="X94" s="614"/>
      <c r="Y94" s="614"/>
      <c r="Z94" s="614"/>
      <c r="AA94" s="614"/>
      <c r="AB94" s="614"/>
      <c r="AC94" s="614"/>
      <c r="AD94" s="614"/>
      <c r="AE94" s="61"/>
      <c r="AF94" s="61"/>
      <c r="AG94" s="61"/>
      <c r="AH94" s="61"/>
      <c r="AI94" s="61"/>
      <c r="AJ94" s="61"/>
    </row>
    <row r="95" spans="1:36" ht="14" customHeight="1">
      <c r="A95" s="586"/>
      <c r="B95" s="586"/>
      <c r="C95" s="584"/>
      <c r="D95" s="584"/>
      <c r="E95" s="584"/>
      <c r="F95" s="584"/>
      <c r="G95" s="584"/>
      <c r="H95" s="585"/>
      <c r="I95" s="585"/>
      <c r="J95" s="585"/>
      <c r="K95" s="585"/>
      <c r="L95" s="585"/>
      <c r="M95" s="585"/>
      <c r="N95" s="585"/>
      <c r="O95" s="585"/>
      <c r="P95" s="585"/>
      <c r="Q95" s="585"/>
      <c r="R95" s="585"/>
      <c r="S95" s="585"/>
      <c r="T95" s="614"/>
      <c r="U95" s="614"/>
      <c r="V95" s="614"/>
      <c r="W95" s="614"/>
      <c r="X95" s="614"/>
      <c r="Y95" s="614"/>
      <c r="Z95" s="614"/>
      <c r="AA95" s="614"/>
      <c r="AB95" s="614"/>
      <c r="AC95" s="614"/>
      <c r="AD95" s="614"/>
      <c r="AE95" s="61"/>
      <c r="AF95" s="61"/>
      <c r="AG95" s="61"/>
      <c r="AH95" s="61"/>
      <c r="AI95" s="61"/>
      <c r="AJ95" s="61"/>
    </row>
    <row r="96" spans="1:36" ht="14" customHeight="1">
      <c r="A96" s="586"/>
      <c r="B96" s="586"/>
      <c r="C96" s="584"/>
      <c r="D96" s="584"/>
      <c r="E96" s="584"/>
      <c r="F96" s="584"/>
      <c r="G96" s="584"/>
      <c r="H96" s="585"/>
      <c r="I96" s="585"/>
      <c r="J96" s="585"/>
      <c r="K96" s="585"/>
      <c r="L96" s="585"/>
      <c r="M96" s="585"/>
      <c r="N96" s="585"/>
      <c r="O96" s="585"/>
      <c r="P96" s="585"/>
      <c r="Q96" s="585"/>
      <c r="R96" s="585"/>
      <c r="S96" s="585"/>
      <c r="T96" s="614"/>
      <c r="U96" s="614"/>
      <c r="V96" s="614"/>
      <c r="W96" s="614"/>
      <c r="X96" s="614"/>
      <c r="Y96" s="614"/>
      <c r="Z96" s="614"/>
      <c r="AA96" s="614"/>
      <c r="AB96" s="614"/>
      <c r="AC96" s="614"/>
      <c r="AD96" s="614"/>
      <c r="AE96" s="61"/>
      <c r="AF96" s="61"/>
      <c r="AG96" s="61"/>
      <c r="AH96" s="61"/>
      <c r="AI96" s="61"/>
      <c r="AJ96" s="61"/>
    </row>
    <row r="97" spans="1:36" ht="14" customHeight="1">
      <c r="A97" s="586"/>
      <c r="B97" s="586"/>
      <c r="C97" s="584"/>
      <c r="D97" s="584"/>
      <c r="E97" s="584"/>
      <c r="F97" s="584"/>
      <c r="G97" s="584"/>
      <c r="H97" s="585"/>
      <c r="I97" s="585"/>
      <c r="J97" s="585"/>
      <c r="K97" s="585"/>
      <c r="L97" s="585"/>
      <c r="M97" s="585"/>
      <c r="N97" s="585"/>
      <c r="O97" s="585"/>
      <c r="P97" s="585"/>
      <c r="Q97" s="585"/>
      <c r="R97" s="585"/>
      <c r="S97" s="585"/>
      <c r="T97" s="614"/>
      <c r="U97" s="614"/>
      <c r="V97" s="614"/>
      <c r="W97" s="614"/>
      <c r="X97" s="614"/>
      <c r="Y97" s="614"/>
      <c r="Z97" s="614"/>
      <c r="AA97" s="614"/>
      <c r="AB97" s="614"/>
      <c r="AC97" s="614"/>
      <c r="AD97" s="614"/>
      <c r="AE97" s="61"/>
      <c r="AF97" s="61"/>
      <c r="AG97" s="61"/>
      <c r="AH97" s="61"/>
      <c r="AI97" s="61"/>
      <c r="AJ97" s="61"/>
    </row>
    <row r="98" spans="1:36" ht="14" customHeight="1">
      <c r="A98" s="586"/>
      <c r="B98" s="586"/>
      <c r="C98" s="584"/>
      <c r="D98" s="584"/>
      <c r="E98" s="584"/>
      <c r="F98" s="584"/>
      <c r="G98" s="584"/>
      <c r="H98" s="585"/>
      <c r="I98" s="585"/>
      <c r="J98" s="585"/>
      <c r="K98" s="585"/>
      <c r="L98" s="585"/>
      <c r="M98" s="585"/>
      <c r="N98" s="585"/>
      <c r="O98" s="585"/>
      <c r="P98" s="585"/>
      <c r="Q98" s="585"/>
      <c r="R98" s="585"/>
      <c r="S98" s="585"/>
      <c r="T98" s="614"/>
      <c r="U98" s="614"/>
      <c r="V98" s="614"/>
      <c r="W98" s="614"/>
      <c r="X98" s="614"/>
      <c r="Y98" s="614"/>
      <c r="Z98" s="614"/>
      <c r="AA98" s="614"/>
      <c r="AB98" s="614"/>
      <c r="AC98" s="614"/>
      <c r="AD98" s="614"/>
      <c r="AE98" s="61"/>
      <c r="AF98" s="61"/>
      <c r="AG98" s="61"/>
      <c r="AH98" s="61"/>
      <c r="AI98" s="61"/>
      <c r="AJ98" s="61"/>
    </row>
    <row r="99" spans="1:36" ht="14" customHeight="1">
      <c r="A99" s="586"/>
      <c r="B99" s="586"/>
      <c r="C99" s="584"/>
      <c r="D99" s="584"/>
      <c r="E99" s="584"/>
      <c r="F99" s="584"/>
      <c r="G99" s="584"/>
      <c r="H99" s="585"/>
      <c r="I99" s="585"/>
      <c r="J99" s="585"/>
      <c r="K99" s="585"/>
      <c r="L99" s="585"/>
      <c r="M99" s="585"/>
      <c r="N99" s="585"/>
      <c r="O99" s="585"/>
      <c r="P99" s="585"/>
      <c r="Q99" s="585"/>
      <c r="R99" s="585"/>
      <c r="S99" s="585"/>
      <c r="T99" s="614"/>
      <c r="U99" s="614"/>
      <c r="V99" s="614"/>
      <c r="W99" s="614"/>
      <c r="X99" s="614"/>
      <c r="Y99" s="614"/>
      <c r="Z99" s="614"/>
      <c r="AA99" s="614"/>
      <c r="AB99" s="614"/>
      <c r="AC99" s="614"/>
      <c r="AD99" s="614"/>
      <c r="AE99" s="61"/>
      <c r="AF99" s="61"/>
      <c r="AG99" s="61"/>
      <c r="AH99" s="61"/>
      <c r="AI99" s="61"/>
      <c r="AJ99" s="61"/>
    </row>
    <row r="100" spans="1:36" ht="14" customHeight="1">
      <c r="A100" s="586"/>
      <c r="B100" s="586"/>
      <c r="C100" s="584"/>
      <c r="D100" s="584"/>
      <c r="E100" s="584"/>
      <c r="F100" s="584"/>
      <c r="G100" s="584"/>
      <c r="H100" s="585"/>
      <c r="I100" s="585"/>
      <c r="J100" s="585"/>
      <c r="K100" s="585"/>
      <c r="L100" s="585"/>
      <c r="M100" s="585"/>
      <c r="N100" s="585"/>
      <c r="O100" s="585"/>
      <c r="P100" s="585"/>
      <c r="Q100" s="585"/>
      <c r="R100" s="585"/>
      <c r="S100" s="585"/>
      <c r="T100" s="614"/>
      <c r="U100" s="614"/>
      <c r="V100" s="614"/>
      <c r="W100" s="614"/>
      <c r="X100" s="614"/>
      <c r="Y100" s="614"/>
      <c r="Z100" s="614"/>
      <c r="AA100" s="614"/>
      <c r="AB100" s="614"/>
      <c r="AC100" s="614"/>
      <c r="AD100" s="614"/>
      <c r="AE100" s="61"/>
      <c r="AF100" s="61"/>
      <c r="AG100" s="61"/>
      <c r="AH100" s="61"/>
      <c r="AI100" s="61"/>
      <c r="AJ100" s="61"/>
    </row>
    <row r="101" spans="1:36" ht="14" customHeight="1">
      <c r="A101" s="586"/>
      <c r="B101" s="586"/>
      <c r="C101" s="584"/>
      <c r="D101" s="584"/>
      <c r="E101" s="584"/>
      <c r="F101" s="584"/>
      <c r="G101" s="584"/>
      <c r="H101" s="585"/>
      <c r="I101" s="585"/>
      <c r="J101" s="585"/>
      <c r="K101" s="585"/>
      <c r="L101" s="585"/>
      <c r="M101" s="585"/>
      <c r="N101" s="585"/>
      <c r="O101" s="585"/>
      <c r="P101" s="585"/>
      <c r="Q101" s="585"/>
      <c r="R101" s="585"/>
      <c r="S101" s="585"/>
      <c r="T101" s="614"/>
      <c r="U101" s="614"/>
      <c r="V101" s="614"/>
      <c r="W101" s="614"/>
      <c r="X101" s="614"/>
      <c r="Y101" s="614"/>
      <c r="Z101" s="614"/>
      <c r="AA101" s="614"/>
      <c r="AB101" s="614"/>
      <c r="AC101" s="614"/>
      <c r="AD101" s="614"/>
      <c r="AE101" s="61"/>
      <c r="AF101" s="61"/>
      <c r="AG101" s="61"/>
      <c r="AH101" s="61"/>
      <c r="AI101" s="61"/>
      <c r="AJ101" s="61"/>
    </row>
    <row r="102" spans="1:36" ht="14" customHeight="1">
      <c r="A102" s="586"/>
      <c r="B102" s="586"/>
      <c r="C102" s="584"/>
      <c r="D102" s="584"/>
      <c r="E102" s="584"/>
      <c r="F102" s="584"/>
      <c r="G102" s="584"/>
      <c r="H102" s="585"/>
      <c r="I102" s="585"/>
      <c r="J102" s="585"/>
      <c r="K102" s="585"/>
      <c r="L102" s="585"/>
      <c r="M102" s="585"/>
      <c r="N102" s="585"/>
      <c r="O102" s="585"/>
      <c r="P102" s="585"/>
      <c r="Q102" s="585"/>
      <c r="R102" s="585"/>
      <c r="S102" s="585"/>
      <c r="T102" s="614"/>
      <c r="U102" s="614"/>
      <c r="V102" s="614"/>
      <c r="W102" s="614"/>
      <c r="X102" s="614"/>
      <c r="Y102" s="614"/>
      <c r="Z102" s="614"/>
      <c r="AA102" s="614"/>
      <c r="AB102" s="614"/>
      <c r="AC102" s="614"/>
      <c r="AD102" s="614"/>
      <c r="AE102" s="61"/>
      <c r="AF102" s="61"/>
      <c r="AG102" s="61"/>
      <c r="AH102" s="61"/>
      <c r="AI102" s="61"/>
      <c r="AJ102" s="61"/>
    </row>
    <row r="103" spans="1:36" ht="14" customHeight="1">
      <c r="A103" s="586"/>
      <c r="B103" s="586"/>
      <c r="C103" s="584"/>
      <c r="D103" s="584"/>
      <c r="E103" s="584"/>
      <c r="F103" s="584"/>
      <c r="G103" s="584"/>
      <c r="H103" s="585"/>
      <c r="I103" s="585"/>
      <c r="J103" s="585"/>
      <c r="K103" s="585"/>
      <c r="L103" s="585"/>
      <c r="M103" s="585"/>
      <c r="N103" s="585"/>
      <c r="O103" s="585"/>
      <c r="P103" s="585"/>
      <c r="Q103" s="585"/>
      <c r="R103" s="585"/>
      <c r="S103" s="585"/>
      <c r="T103" s="614"/>
      <c r="U103" s="614"/>
      <c r="V103" s="614"/>
      <c r="W103" s="614"/>
      <c r="X103" s="614"/>
      <c r="Y103" s="614"/>
      <c r="Z103" s="614"/>
      <c r="AA103" s="614"/>
      <c r="AB103" s="614"/>
      <c r="AC103" s="614"/>
      <c r="AD103" s="614"/>
      <c r="AE103" s="61"/>
      <c r="AF103" s="61"/>
      <c r="AG103" s="61"/>
      <c r="AH103" s="61"/>
      <c r="AI103" s="61"/>
      <c r="AJ103" s="61"/>
    </row>
    <row r="104" spans="1:36" ht="14" customHeight="1">
      <c r="A104" s="586"/>
      <c r="B104" s="586"/>
      <c r="C104" s="584"/>
      <c r="D104" s="584"/>
      <c r="E104" s="584"/>
      <c r="F104" s="584"/>
      <c r="G104" s="584"/>
      <c r="H104" s="585"/>
      <c r="I104" s="585"/>
      <c r="J104" s="585"/>
      <c r="K104" s="585"/>
      <c r="L104" s="585"/>
      <c r="M104" s="585"/>
      <c r="N104" s="585"/>
      <c r="O104" s="585"/>
      <c r="P104" s="585"/>
      <c r="Q104" s="585"/>
      <c r="R104" s="585"/>
      <c r="S104" s="585"/>
      <c r="T104" s="614"/>
      <c r="U104" s="614"/>
      <c r="V104" s="614"/>
      <c r="W104" s="614"/>
      <c r="X104" s="614"/>
      <c r="Y104" s="614"/>
      <c r="Z104" s="614"/>
      <c r="AA104" s="614"/>
      <c r="AB104" s="614"/>
      <c r="AC104" s="614"/>
      <c r="AD104" s="614"/>
      <c r="AE104" s="61"/>
      <c r="AF104" s="61"/>
      <c r="AG104" s="61"/>
      <c r="AH104" s="61"/>
      <c r="AI104" s="61"/>
      <c r="AJ104" s="61"/>
    </row>
    <row r="105" spans="1:36" ht="14" customHeight="1">
      <c r="A105" s="586"/>
      <c r="B105" s="586"/>
      <c r="C105" s="584"/>
      <c r="D105" s="584"/>
      <c r="E105" s="584"/>
      <c r="F105" s="584"/>
      <c r="G105" s="584"/>
      <c r="H105" s="585"/>
      <c r="I105" s="585"/>
      <c r="J105" s="585"/>
      <c r="K105" s="585"/>
      <c r="L105" s="585"/>
      <c r="M105" s="585"/>
      <c r="N105" s="585"/>
      <c r="O105" s="585"/>
      <c r="P105" s="585"/>
      <c r="Q105" s="585"/>
      <c r="R105" s="585"/>
      <c r="S105" s="585"/>
      <c r="T105" s="614"/>
      <c r="U105" s="614"/>
      <c r="V105" s="614"/>
      <c r="W105" s="614"/>
      <c r="X105" s="614"/>
      <c r="Y105" s="614"/>
      <c r="Z105" s="614"/>
      <c r="AA105" s="614"/>
      <c r="AB105" s="614"/>
      <c r="AC105" s="614"/>
      <c r="AD105" s="614"/>
      <c r="AE105" s="61"/>
      <c r="AF105" s="61"/>
      <c r="AG105" s="61"/>
      <c r="AH105" s="61"/>
      <c r="AI105" s="61"/>
      <c r="AJ105" s="61"/>
    </row>
    <row r="106" spans="1:36" ht="14" customHeight="1">
      <c r="A106" s="586"/>
      <c r="B106" s="586"/>
      <c r="C106" s="584"/>
      <c r="D106" s="584"/>
      <c r="E106" s="584"/>
      <c r="F106" s="584"/>
      <c r="G106" s="584"/>
      <c r="H106" s="585"/>
      <c r="I106" s="585"/>
      <c r="J106" s="585"/>
      <c r="K106" s="585"/>
      <c r="L106" s="585"/>
      <c r="M106" s="585"/>
      <c r="N106" s="585"/>
      <c r="O106" s="585"/>
      <c r="P106" s="585"/>
      <c r="Q106" s="585"/>
      <c r="R106" s="585"/>
      <c r="S106" s="585"/>
      <c r="T106" s="614"/>
      <c r="U106" s="614"/>
      <c r="V106" s="614"/>
      <c r="W106" s="614"/>
      <c r="X106" s="614"/>
      <c r="Y106" s="614"/>
      <c r="Z106" s="614"/>
      <c r="AA106" s="614"/>
      <c r="AB106" s="614"/>
      <c r="AC106" s="614"/>
      <c r="AD106" s="614"/>
      <c r="AE106" s="61"/>
      <c r="AF106" s="61"/>
      <c r="AG106" s="61"/>
      <c r="AH106" s="61"/>
      <c r="AI106" s="61"/>
      <c r="AJ106" s="61"/>
    </row>
    <row r="107" spans="1:36" ht="14" customHeight="1">
      <c r="A107" s="586"/>
      <c r="B107" s="586"/>
      <c r="C107" s="584"/>
      <c r="D107" s="584"/>
      <c r="E107" s="584"/>
      <c r="F107" s="584"/>
      <c r="G107" s="584"/>
      <c r="H107" s="585"/>
      <c r="I107" s="585"/>
      <c r="J107" s="585"/>
      <c r="K107" s="585"/>
      <c r="L107" s="585"/>
      <c r="M107" s="585"/>
      <c r="N107" s="585"/>
      <c r="O107" s="585"/>
      <c r="P107" s="585"/>
      <c r="Q107" s="585"/>
      <c r="R107" s="585"/>
      <c r="S107" s="585"/>
      <c r="T107" s="614"/>
      <c r="U107" s="614"/>
      <c r="V107" s="614"/>
      <c r="W107" s="614"/>
      <c r="X107" s="614"/>
      <c r="Y107" s="614"/>
      <c r="Z107" s="614"/>
      <c r="AA107" s="614"/>
      <c r="AB107" s="614"/>
      <c r="AC107" s="614"/>
      <c r="AD107" s="614"/>
      <c r="AE107" s="61"/>
      <c r="AF107" s="61"/>
      <c r="AG107" s="61"/>
      <c r="AH107" s="61"/>
      <c r="AI107" s="61"/>
      <c r="AJ107" s="61"/>
    </row>
    <row r="108" spans="1:36" ht="14" customHeight="1">
      <c r="A108" s="586"/>
      <c r="B108" s="586"/>
      <c r="C108" s="584"/>
      <c r="D108" s="584"/>
      <c r="E108" s="584"/>
      <c r="F108" s="584"/>
      <c r="G108" s="584"/>
      <c r="H108" s="585"/>
      <c r="I108" s="585"/>
      <c r="J108" s="585"/>
      <c r="K108" s="585"/>
      <c r="L108" s="585"/>
      <c r="M108" s="585"/>
      <c r="N108" s="585"/>
      <c r="O108" s="585"/>
      <c r="P108" s="585"/>
      <c r="Q108" s="585"/>
      <c r="R108" s="585"/>
      <c r="S108" s="585"/>
      <c r="T108" s="614"/>
      <c r="U108" s="614"/>
      <c r="V108" s="614"/>
      <c r="W108" s="614"/>
      <c r="X108" s="614"/>
      <c r="Y108" s="614"/>
      <c r="Z108" s="614"/>
      <c r="AA108" s="614"/>
      <c r="AB108" s="614"/>
      <c r="AC108" s="614"/>
      <c r="AD108" s="614"/>
      <c r="AE108" s="61"/>
      <c r="AF108" s="61"/>
      <c r="AG108" s="61"/>
      <c r="AH108" s="61"/>
      <c r="AI108" s="61"/>
      <c r="AJ108" s="61"/>
    </row>
    <row r="109" spans="1:36" ht="14" customHeight="1">
      <c r="A109" s="586"/>
      <c r="B109" s="586"/>
      <c r="C109" s="584"/>
      <c r="D109" s="584"/>
      <c r="E109" s="584"/>
      <c r="F109" s="584"/>
      <c r="G109" s="584"/>
      <c r="H109" s="585"/>
      <c r="I109" s="585"/>
      <c r="J109" s="585"/>
      <c r="K109" s="585"/>
      <c r="L109" s="585"/>
      <c r="M109" s="585"/>
      <c r="N109" s="585"/>
      <c r="O109" s="585"/>
      <c r="P109" s="585"/>
      <c r="Q109" s="585"/>
      <c r="R109" s="585"/>
      <c r="S109" s="585"/>
      <c r="T109" s="614"/>
      <c r="U109" s="614"/>
      <c r="V109" s="614"/>
      <c r="W109" s="614"/>
      <c r="X109" s="614"/>
      <c r="Y109" s="614"/>
      <c r="Z109" s="614"/>
      <c r="AA109" s="614"/>
      <c r="AB109" s="614"/>
      <c r="AC109" s="614"/>
      <c r="AD109" s="614"/>
      <c r="AE109" s="61"/>
      <c r="AF109" s="61"/>
      <c r="AG109" s="61"/>
      <c r="AH109" s="61"/>
      <c r="AI109" s="61"/>
      <c r="AJ109" s="61"/>
    </row>
    <row r="110" spans="1:36" ht="14" customHeight="1">
      <c r="A110" s="586"/>
      <c r="B110" s="586"/>
      <c r="C110" s="584"/>
      <c r="D110" s="584"/>
      <c r="E110" s="584"/>
      <c r="F110" s="584"/>
      <c r="G110" s="584"/>
      <c r="H110" s="585"/>
      <c r="I110" s="585"/>
      <c r="J110" s="585"/>
      <c r="K110" s="585"/>
      <c r="L110" s="585"/>
      <c r="M110" s="585"/>
      <c r="N110" s="585"/>
      <c r="O110" s="585"/>
      <c r="P110" s="585"/>
      <c r="Q110" s="585"/>
      <c r="R110" s="585"/>
      <c r="S110" s="585"/>
      <c r="T110" s="614"/>
      <c r="U110" s="614"/>
      <c r="V110" s="614"/>
      <c r="W110" s="614"/>
      <c r="X110" s="614"/>
      <c r="Y110" s="614"/>
      <c r="Z110" s="614"/>
      <c r="AA110" s="614"/>
      <c r="AB110" s="614"/>
      <c r="AC110" s="614"/>
      <c r="AD110" s="614"/>
      <c r="AE110" s="61"/>
      <c r="AF110" s="61"/>
      <c r="AG110" s="61"/>
      <c r="AH110" s="61"/>
      <c r="AI110" s="61"/>
      <c r="AJ110" s="61"/>
    </row>
    <row r="111" spans="1:36" ht="14" customHeight="1">
      <c r="A111" s="586"/>
      <c r="B111" s="586"/>
      <c r="C111" s="584"/>
      <c r="D111" s="584"/>
      <c r="E111" s="584"/>
      <c r="F111" s="584"/>
      <c r="G111" s="584"/>
      <c r="H111" s="585"/>
      <c r="I111" s="585"/>
      <c r="J111" s="585"/>
      <c r="K111" s="585"/>
      <c r="L111" s="585"/>
      <c r="M111" s="585"/>
      <c r="N111" s="585"/>
      <c r="O111" s="585"/>
      <c r="P111" s="585"/>
      <c r="Q111" s="585"/>
      <c r="R111" s="585"/>
      <c r="S111" s="585"/>
      <c r="T111" s="614"/>
      <c r="U111" s="614"/>
      <c r="V111" s="614"/>
      <c r="W111" s="614"/>
      <c r="X111" s="614"/>
      <c r="Y111" s="614"/>
      <c r="Z111" s="614"/>
      <c r="AA111" s="614"/>
      <c r="AB111" s="614"/>
      <c r="AC111" s="614"/>
      <c r="AD111" s="614"/>
      <c r="AE111" s="61"/>
      <c r="AF111" s="61"/>
      <c r="AG111" s="61"/>
      <c r="AH111" s="61"/>
      <c r="AI111" s="61"/>
      <c r="AJ111" s="61"/>
    </row>
    <row r="112" spans="1:36" ht="14" customHeight="1">
      <c r="A112" s="586"/>
      <c r="B112" s="586"/>
      <c r="C112" s="584"/>
      <c r="D112" s="584"/>
      <c r="E112" s="584"/>
      <c r="F112" s="584"/>
      <c r="G112" s="584"/>
      <c r="H112" s="585"/>
      <c r="I112" s="585"/>
      <c r="J112" s="585"/>
      <c r="K112" s="585"/>
      <c r="L112" s="585"/>
      <c r="M112" s="585"/>
      <c r="N112" s="585"/>
      <c r="O112" s="585"/>
      <c r="P112" s="585"/>
      <c r="Q112" s="585"/>
      <c r="R112" s="585"/>
      <c r="S112" s="585"/>
      <c r="T112" s="614"/>
      <c r="U112" s="614"/>
      <c r="V112" s="614"/>
      <c r="W112" s="614"/>
      <c r="X112" s="614"/>
      <c r="Y112" s="614"/>
      <c r="Z112" s="614"/>
      <c r="AA112" s="614"/>
      <c r="AB112" s="614"/>
      <c r="AC112" s="614"/>
      <c r="AD112" s="614"/>
      <c r="AE112" s="61"/>
      <c r="AF112" s="61"/>
      <c r="AG112" s="61"/>
      <c r="AH112" s="61"/>
      <c r="AI112" s="61"/>
      <c r="AJ112" s="61"/>
    </row>
    <row r="113" spans="1:36" ht="14" customHeight="1">
      <c r="A113" s="586"/>
      <c r="B113" s="586"/>
      <c r="C113" s="584"/>
      <c r="D113" s="584"/>
      <c r="E113" s="584"/>
      <c r="F113" s="584"/>
      <c r="G113" s="584"/>
      <c r="H113" s="585"/>
      <c r="I113" s="585"/>
      <c r="J113" s="585"/>
      <c r="K113" s="585"/>
      <c r="L113" s="585"/>
      <c r="M113" s="585"/>
      <c r="N113" s="585"/>
      <c r="O113" s="585"/>
      <c r="P113" s="585"/>
      <c r="Q113" s="585"/>
      <c r="R113" s="585"/>
      <c r="S113" s="585"/>
      <c r="T113" s="614"/>
      <c r="U113" s="614"/>
      <c r="V113" s="614"/>
      <c r="W113" s="614"/>
      <c r="X113" s="614"/>
      <c r="Y113" s="614"/>
      <c r="Z113" s="614"/>
      <c r="AA113" s="614"/>
      <c r="AB113" s="614"/>
      <c r="AC113" s="614"/>
      <c r="AD113" s="614"/>
      <c r="AE113" s="61"/>
      <c r="AF113" s="61"/>
      <c r="AG113" s="61"/>
      <c r="AH113" s="61"/>
      <c r="AI113" s="61"/>
      <c r="AJ113" s="61"/>
    </row>
    <row r="114" spans="1:36" ht="14" customHeight="1">
      <c r="A114" s="586"/>
      <c r="B114" s="586"/>
      <c r="C114" s="584"/>
      <c r="D114" s="584"/>
      <c r="E114" s="584"/>
      <c r="F114" s="584"/>
      <c r="G114" s="584"/>
      <c r="H114" s="585"/>
      <c r="I114" s="585"/>
      <c r="J114" s="585"/>
      <c r="K114" s="585"/>
      <c r="L114" s="585"/>
      <c r="M114" s="585"/>
      <c r="N114" s="585"/>
      <c r="O114" s="585"/>
      <c r="P114" s="585"/>
      <c r="Q114" s="585"/>
      <c r="R114" s="585"/>
      <c r="S114" s="585"/>
      <c r="T114" s="614"/>
      <c r="U114" s="614"/>
      <c r="V114" s="614"/>
      <c r="W114" s="614"/>
      <c r="X114" s="614"/>
      <c r="Y114" s="614"/>
      <c r="Z114" s="614"/>
      <c r="AA114" s="614"/>
      <c r="AB114" s="614"/>
      <c r="AC114" s="614"/>
      <c r="AD114" s="614"/>
      <c r="AE114" s="61"/>
      <c r="AF114" s="61"/>
      <c r="AG114" s="61"/>
      <c r="AH114" s="61"/>
      <c r="AI114" s="61"/>
      <c r="AJ114" s="61"/>
    </row>
    <row r="115" spans="1:36" ht="14" customHeight="1">
      <c r="A115" s="586"/>
      <c r="B115" s="586"/>
      <c r="C115" s="584"/>
      <c r="D115" s="584"/>
      <c r="E115" s="584"/>
      <c r="F115" s="584"/>
      <c r="G115" s="584"/>
      <c r="H115" s="585"/>
      <c r="I115" s="585"/>
      <c r="J115" s="585"/>
      <c r="K115" s="585"/>
      <c r="L115" s="585"/>
      <c r="M115" s="585"/>
      <c r="N115" s="585"/>
      <c r="O115" s="585"/>
      <c r="P115" s="585"/>
      <c r="Q115" s="585"/>
      <c r="R115" s="585"/>
      <c r="S115" s="585"/>
      <c r="T115" s="614"/>
      <c r="U115" s="614"/>
      <c r="V115" s="614"/>
      <c r="W115" s="614"/>
      <c r="X115" s="614"/>
      <c r="Y115" s="614"/>
      <c r="Z115" s="614"/>
      <c r="AA115" s="614"/>
      <c r="AB115" s="614"/>
      <c r="AC115" s="614"/>
      <c r="AD115" s="614"/>
      <c r="AE115" s="61"/>
      <c r="AF115" s="61"/>
      <c r="AG115" s="61"/>
      <c r="AH115" s="61"/>
      <c r="AI115" s="61"/>
      <c r="AJ115" s="61"/>
    </row>
    <row r="116" spans="1:36" ht="14" customHeight="1">
      <c r="A116" s="586"/>
      <c r="B116" s="586"/>
      <c r="C116" s="584"/>
      <c r="D116" s="584"/>
      <c r="E116" s="584"/>
      <c r="F116" s="584"/>
      <c r="G116" s="584"/>
      <c r="H116" s="585"/>
      <c r="I116" s="585"/>
      <c r="J116" s="585"/>
      <c r="K116" s="585"/>
      <c r="L116" s="585"/>
      <c r="M116" s="585"/>
      <c r="N116" s="585"/>
      <c r="O116" s="585"/>
      <c r="P116" s="585"/>
      <c r="Q116" s="585"/>
      <c r="R116" s="585"/>
      <c r="S116" s="585"/>
      <c r="T116" s="614"/>
      <c r="U116" s="614"/>
      <c r="V116" s="614"/>
      <c r="W116" s="614"/>
      <c r="X116" s="614"/>
      <c r="Y116" s="614"/>
      <c r="Z116" s="614"/>
      <c r="AA116" s="614"/>
      <c r="AB116" s="614"/>
      <c r="AC116" s="614"/>
      <c r="AD116" s="614"/>
      <c r="AE116" s="61"/>
      <c r="AF116" s="61"/>
      <c r="AG116" s="61"/>
      <c r="AH116" s="61"/>
      <c r="AI116" s="61"/>
      <c r="AJ116" s="61"/>
    </row>
    <row r="117" spans="1:36" ht="14" customHeight="1">
      <c r="A117" s="586"/>
      <c r="B117" s="586"/>
      <c r="C117" s="584"/>
      <c r="D117" s="584"/>
      <c r="E117" s="584"/>
      <c r="F117" s="584"/>
      <c r="G117" s="584"/>
      <c r="H117" s="585"/>
      <c r="I117" s="585"/>
      <c r="J117" s="585"/>
      <c r="K117" s="585"/>
      <c r="L117" s="585"/>
      <c r="M117" s="585"/>
      <c r="N117" s="585"/>
      <c r="O117" s="585"/>
      <c r="P117" s="585"/>
      <c r="Q117" s="585"/>
      <c r="R117" s="585"/>
      <c r="S117" s="585"/>
      <c r="T117" s="614"/>
      <c r="U117" s="614"/>
      <c r="V117" s="614"/>
      <c r="W117" s="614"/>
      <c r="X117" s="614"/>
      <c r="Y117" s="614"/>
      <c r="Z117" s="614"/>
      <c r="AA117" s="614"/>
      <c r="AB117" s="614"/>
      <c r="AC117" s="614"/>
      <c r="AD117" s="614"/>
      <c r="AE117" s="61"/>
      <c r="AF117" s="61"/>
      <c r="AG117" s="61"/>
      <c r="AH117" s="61"/>
      <c r="AI117" s="61"/>
      <c r="AJ117" s="61"/>
    </row>
    <row r="118" spans="1:36" ht="14" customHeight="1">
      <c r="A118" s="586"/>
      <c r="B118" s="586"/>
      <c r="C118" s="584"/>
      <c r="D118" s="584"/>
      <c r="E118" s="584"/>
      <c r="F118" s="584"/>
      <c r="G118" s="584"/>
      <c r="H118" s="585"/>
      <c r="I118" s="585"/>
      <c r="J118" s="585"/>
      <c r="K118" s="585"/>
      <c r="L118" s="585"/>
      <c r="M118" s="585"/>
      <c r="N118" s="585"/>
      <c r="O118" s="585"/>
      <c r="P118" s="585"/>
      <c r="Q118" s="585"/>
      <c r="R118" s="585"/>
      <c r="S118" s="585"/>
      <c r="T118" s="614"/>
      <c r="U118" s="614"/>
      <c r="V118" s="614"/>
      <c r="W118" s="614"/>
      <c r="X118" s="614"/>
      <c r="Y118" s="614"/>
      <c r="Z118" s="614"/>
      <c r="AA118" s="614"/>
      <c r="AB118" s="614"/>
      <c r="AC118" s="614"/>
      <c r="AD118" s="614"/>
      <c r="AE118" s="61"/>
      <c r="AF118" s="61"/>
      <c r="AG118" s="61"/>
      <c r="AH118" s="61"/>
      <c r="AI118" s="61"/>
      <c r="AJ118" s="61"/>
    </row>
    <row r="119" spans="1:36" ht="14" customHeight="1">
      <c r="A119" s="586"/>
      <c r="B119" s="586"/>
      <c r="C119" s="584"/>
      <c r="D119" s="584"/>
      <c r="E119" s="584"/>
      <c r="F119" s="584"/>
      <c r="G119" s="584"/>
      <c r="H119" s="585"/>
      <c r="I119" s="585"/>
      <c r="J119" s="585"/>
      <c r="K119" s="585"/>
      <c r="L119" s="585"/>
      <c r="M119" s="585"/>
      <c r="N119" s="585"/>
      <c r="O119" s="585"/>
      <c r="P119" s="585"/>
      <c r="Q119" s="585"/>
      <c r="R119" s="585"/>
      <c r="S119" s="585"/>
      <c r="T119" s="614"/>
      <c r="U119" s="614"/>
      <c r="V119" s="614"/>
      <c r="W119" s="614"/>
      <c r="X119" s="614"/>
      <c r="Y119" s="614"/>
      <c r="Z119" s="614"/>
      <c r="AA119" s="614"/>
      <c r="AB119" s="614"/>
      <c r="AC119" s="614"/>
      <c r="AD119" s="614"/>
      <c r="AE119" s="61"/>
      <c r="AF119" s="61"/>
      <c r="AG119" s="61"/>
      <c r="AH119" s="61"/>
      <c r="AI119" s="61"/>
      <c r="AJ119" s="61"/>
    </row>
    <row r="120" spans="1:36" ht="14" customHeight="1">
      <c r="A120" s="586"/>
      <c r="B120" s="586"/>
      <c r="C120" s="584"/>
      <c r="D120" s="584"/>
      <c r="E120" s="584"/>
      <c r="F120" s="584"/>
      <c r="G120" s="584"/>
      <c r="H120" s="585"/>
      <c r="I120" s="585"/>
      <c r="J120" s="585"/>
      <c r="K120" s="585"/>
      <c r="L120" s="585"/>
      <c r="M120" s="585"/>
      <c r="N120" s="585"/>
      <c r="O120" s="585"/>
      <c r="P120" s="585"/>
      <c r="Q120" s="585"/>
      <c r="R120" s="585"/>
      <c r="S120" s="585"/>
      <c r="T120" s="614"/>
      <c r="U120" s="614"/>
      <c r="V120" s="614"/>
      <c r="W120" s="614"/>
      <c r="X120" s="614"/>
      <c r="Y120" s="614"/>
      <c r="Z120" s="614"/>
      <c r="AA120" s="614"/>
      <c r="AB120" s="614"/>
      <c r="AC120" s="614"/>
      <c r="AD120" s="614"/>
      <c r="AE120" s="61"/>
      <c r="AF120" s="61"/>
      <c r="AG120" s="61"/>
      <c r="AH120" s="61"/>
      <c r="AI120" s="61"/>
      <c r="AJ120" s="61"/>
    </row>
    <row r="121" spans="1:36">
      <c r="A121" s="586"/>
      <c r="B121" s="586"/>
      <c r="C121" s="584"/>
      <c r="D121" s="584"/>
      <c r="E121" s="584"/>
      <c r="F121" s="584"/>
      <c r="G121" s="584"/>
      <c r="H121" s="585"/>
      <c r="I121" s="585"/>
      <c r="J121" s="585"/>
      <c r="K121" s="585"/>
      <c r="L121" s="585"/>
      <c r="M121" s="585"/>
      <c r="N121" s="585"/>
      <c r="O121" s="585"/>
      <c r="P121" s="585"/>
      <c r="Q121" s="585"/>
      <c r="R121" s="585"/>
      <c r="S121" s="585"/>
      <c r="T121" s="614"/>
      <c r="U121" s="614"/>
      <c r="V121" s="614"/>
      <c r="W121" s="614"/>
      <c r="X121" s="614"/>
      <c r="Y121" s="614"/>
      <c r="Z121" s="614"/>
      <c r="AA121" s="614"/>
      <c r="AB121" s="614"/>
      <c r="AC121" s="614"/>
      <c r="AD121" s="614"/>
      <c r="AE121" s="61"/>
      <c r="AF121" s="61"/>
      <c r="AG121" s="61"/>
      <c r="AH121" s="61"/>
      <c r="AI121" s="61"/>
      <c r="AJ121" s="61"/>
    </row>
    <row r="122" spans="1:36">
      <c r="A122" s="586"/>
      <c r="B122" s="586"/>
      <c r="C122" s="584"/>
      <c r="D122" s="584"/>
      <c r="E122" s="584"/>
      <c r="F122" s="584"/>
      <c r="G122" s="584"/>
      <c r="H122" s="585"/>
      <c r="I122" s="585"/>
      <c r="J122" s="585"/>
      <c r="K122" s="585"/>
      <c r="L122" s="585"/>
      <c r="M122" s="585"/>
      <c r="N122" s="585"/>
      <c r="O122" s="585"/>
      <c r="P122" s="585"/>
      <c r="Q122" s="585"/>
      <c r="R122" s="585"/>
      <c r="S122" s="585"/>
      <c r="T122" s="614"/>
      <c r="U122" s="614"/>
      <c r="V122" s="614"/>
      <c r="W122" s="614"/>
      <c r="X122" s="614"/>
      <c r="Y122" s="614"/>
      <c r="Z122" s="614"/>
      <c r="AA122" s="614"/>
      <c r="AB122" s="614"/>
      <c r="AC122" s="614"/>
      <c r="AD122" s="614"/>
      <c r="AE122" s="61"/>
      <c r="AF122" s="61"/>
      <c r="AG122" s="61"/>
      <c r="AH122" s="61"/>
      <c r="AI122" s="61"/>
      <c r="AJ122" s="61"/>
    </row>
    <row r="123" spans="1:36">
      <c r="A123" s="586"/>
      <c r="B123" s="586"/>
      <c r="C123" s="584"/>
      <c r="D123" s="584"/>
      <c r="E123" s="584"/>
      <c r="F123" s="584"/>
      <c r="G123" s="584"/>
      <c r="H123" s="585"/>
      <c r="I123" s="585"/>
      <c r="J123" s="585"/>
      <c r="K123" s="585"/>
      <c r="L123" s="585"/>
      <c r="M123" s="585"/>
      <c r="N123" s="585"/>
      <c r="O123" s="585"/>
      <c r="P123" s="585"/>
      <c r="Q123" s="585"/>
      <c r="R123" s="585"/>
      <c r="S123" s="585"/>
      <c r="T123" s="614"/>
      <c r="U123" s="614"/>
      <c r="V123" s="614"/>
      <c r="W123" s="614"/>
      <c r="X123" s="614"/>
      <c r="Y123" s="614"/>
      <c r="Z123" s="614"/>
      <c r="AA123" s="614"/>
      <c r="AB123" s="614"/>
      <c r="AC123" s="614"/>
      <c r="AD123" s="614"/>
      <c r="AE123" s="61"/>
      <c r="AF123" s="61"/>
      <c r="AG123" s="61"/>
      <c r="AH123" s="61"/>
      <c r="AI123" s="61"/>
      <c r="AJ123" s="61"/>
    </row>
    <row r="124" spans="1:36">
      <c r="A124" s="586"/>
      <c r="B124" s="586"/>
      <c r="C124" s="584"/>
      <c r="D124" s="584"/>
      <c r="E124" s="584"/>
      <c r="F124" s="584"/>
      <c r="G124" s="584"/>
      <c r="H124" s="585"/>
      <c r="I124" s="585"/>
      <c r="J124" s="585"/>
      <c r="K124" s="585"/>
      <c r="L124" s="585"/>
      <c r="M124" s="585"/>
      <c r="N124" s="585"/>
      <c r="O124" s="585"/>
      <c r="P124" s="585"/>
      <c r="Q124" s="585"/>
      <c r="R124" s="585"/>
      <c r="S124" s="585"/>
      <c r="T124" s="614"/>
      <c r="U124" s="614"/>
      <c r="V124" s="614"/>
      <c r="W124" s="614"/>
      <c r="X124" s="614"/>
      <c r="Y124" s="614"/>
      <c r="Z124" s="614"/>
      <c r="AA124" s="614"/>
      <c r="AB124" s="614"/>
      <c r="AC124" s="614"/>
      <c r="AD124" s="614"/>
      <c r="AE124" s="61"/>
      <c r="AF124" s="61"/>
      <c r="AG124" s="61"/>
      <c r="AH124" s="61"/>
      <c r="AI124" s="61"/>
      <c r="AJ124" s="61"/>
    </row>
    <row r="125" spans="1:36">
      <c r="A125" s="586"/>
      <c r="B125" s="586"/>
      <c r="C125" s="584"/>
      <c r="D125" s="584"/>
      <c r="E125" s="584"/>
      <c r="F125" s="584"/>
      <c r="G125" s="584"/>
      <c r="H125" s="585"/>
      <c r="I125" s="585"/>
      <c r="J125" s="585"/>
      <c r="K125" s="585"/>
      <c r="L125" s="585"/>
      <c r="M125" s="585"/>
      <c r="N125" s="585"/>
      <c r="O125" s="585"/>
      <c r="P125" s="585"/>
      <c r="Q125" s="585"/>
      <c r="R125" s="585"/>
      <c r="S125" s="585"/>
      <c r="T125" s="614"/>
      <c r="U125" s="614"/>
      <c r="V125" s="614"/>
      <c r="W125" s="614"/>
      <c r="X125" s="614"/>
      <c r="Y125" s="614"/>
      <c r="Z125" s="614"/>
      <c r="AA125" s="614"/>
      <c r="AB125" s="614"/>
      <c r="AC125" s="614"/>
      <c r="AD125" s="614"/>
      <c r="AE125" s="61"/>
      <c r="AF125" s="61"/>
      <c r="AG125" s="61"/>
      <c r="AH125" s="61"/>
      <c r="AI125" s="61"/>
      <c r="AJ125" s="61"/>
    </row>
    <row r="126" spans="1:36">
      <c r="A126" s="586"/>
      <c r="B126" s="586"/>
      <c r="C126" s="584"/>
      <c r="D126" s="584"/>
      <c r="E126" s="584"/>
      <c r="F126" s="584"/>
      <c r="G126" s="584"/>
      <c r="H126" s="585"/>
      <c r="I126" s="585"/>
      <c r="J126" s="585"/>
      <c r="K126" s="585"/>
      <c r="L126" s="585"/>
      <c r="M126" s="585"/>
      <c r="N126" s="585"/>
      <c r="O126" s="585"/>
      <c r="P126" s="585"/>
      <c r="Q126" s="585"/>
      <c r="R126" s="585"/>
      <c r="S126" s="585"/>
      <c r="T126" s="614"/>
      <c r="U126" s="614"/>
      <c r="V126" s="614"/>
      <c r="W126" s="614"/>
      <c r="X126" s="614"/>
      <c r="Y126" s="614"/>
      <c r="Z126" s="614"/>
      <c r="AA126" s="614"/>
      <c r="AB126" s="614"/>
      <c r="AC126" s="614"/>
      <c r="AD126" s="614"/>
      <c r="AE126" s="61"/>
      <c r="AF126" s="61"/>
      <c r="AG126" s="61"/>
      <c r="AH126" s="61"/>
      <c r="AI126" s="61"/>
      <c r="AJ126" s="61"/>
    </row>
    <row r="127" spans="1:36">
      <c r="A127" s="586"/>
      <c r="B127" s="586"/>
      <c r="C127" s="584"/>
      <c r="D127" s="584"/>
      <c r="E127" s="584"/>
      <c r="F127" s="584"/>
      <c r="G127" s="584"/>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N0YByd5YddwyrdF3+VXUbu1jySJZWSx5K82NwiHHIErx1cyr5YUO53JSa2X81h/AaD+IZP7ADl9bPC697HHnWg==" saltValue="nkCiCevr5/nLcriw2rS78Q=="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314"/>
  <sheetViews>
    <sheetView view="pageBreakPreview" zoomScale="50" zoomScaleNormal="46" zoomScaleSheetLayoutView="50" zoomScalePageLayoutView="70" workbookViewId="0">
      <selection activeCell="J15" sqref="J15"/>
    </sheetView>
  </sheetViews>
  <sheetFormatPr defaultColWidth="2.46484375" defaultRowHeight="12.75"/>
  <cols>
    <col min="1" max="1" width="7.6640625" customWidth="1"/>
    <col min="2" max="2" width="12.86328125" customWidth="1"/>
    <col min="3" max="3" width="18" style="32" customWidth="1"/>
    <col min="4" max="4" width="14.1328125" customWidth="1"/>
    <col min="5" max="5" width="15.86328125" customWidth="1"/>
    <col min="6" max="6" width="30.19921875" customWidth="1"/>
    <col min="7" max="7" width="32.46484375" customWidth="1"/>
    <col min="8" max="8" width="14.19921875" customWidth="1"/>
    <col min="9" max="9" width="7.33203125" customWidth="1"/>
    <col min="10" max="10" width="24.19921875" style="32" customWidth="1"/>
    <col min="11" max="11" width="25.33203125" style="32" customWidth="1"/>
    <col min="12" max="12" width="31.33203125" style="32" customWidth="1"/>
    <col min="13" max="13" width="14.53125" style="107" customWidth="1"/>
    <col min="14" max="14" width="8.86328125" customWidth="1"/>
    <col min="15" max="15" width="15.46484375" customWidth="1"/>
    <col min="16" max="16" width="15.6640625" customWidth="1"/>
    <col min="17" max="17" width="17.46484375" customWidth="1"/>
    <col min="18" max="18" width="19.1328125" customWidth="1"/>
    <col min="19" max="19" width="13.6640625" customWidth="1"/>
    <col min="20" max="20" width="15.33203125" style="32" customWidth="1"/>
    <col min="21" max="21" width="16.86328125" style="22" customWidth="1"/>
    <col min="22" max="22" width="14.19921875" style="22" customWidth="1"/>
    <col min="23" max="23" width="17.46484375" customWidth="1"/>
    <col min="24" max="24" width="5.6640625" customWidth="1"/>
    <col min="25" max="25" width="5.86328125" customWidth="1"/>
    <col min="26" max="26" width="15.1328125" customWidth="1"/>
    <col min="27" max="27" width="14.53125" customWidth="1"/>
    <col min="28" max="28" width="10.86328125" customWidth="1"/>
    <col min="29" max="33" width="7" customWidth="1"/>
    <col min="34" max="34" width="10.59765625" customWidth="1"/>
    <col min="35" max="35" width="10.59765625" hidden="1" customWidth="1"/>
    <col min="36" max="36" width="10.59765625" style="32" hidden="1" customWidth="1"/>
    <col min="37" max="42" width="10.59765625" hidden="1" customWidth="1"/>
    <col min="43" max="43" width="10.59765625" style="46" hidden="1" customWidth="1"/>
    <col min="44" max="44" width="10.59765625" customWidth="1"/>
    <col min="45" max="45" width="15.796875" customWidth="1"/>
  </cols>
  <sheetData>
    <row r="1" spans="1:43" ht="23.25" customHeight="1" thickBot="1">
      <c r="A1" s="98" t="s">
        <v>1960</v>
      </c>
      <c r="B1" s="33"/>
      <c r="C1" s="99"/>
      <c r="D1" s="98"/>
      <c r="E1" s="33"/>
      <c r="F1" s="33"/>
      <c r="G1" s="33"/>
      <c r="H1" s="33"/>
      <c r="I1" s="100"/>
      <c r="J1" s="99"/>
      <c r="K1" s="99"/>
      <c r="L1" s="99"/>
      <c r="N1" s="228"/>
      <c r="O1" s="100"/>
      <c r="P1" s="361" t="s">
        <v>26</v>
      </c>
      <c r="Q1" s="362"/>
      <c r="R1" s="363"/>
      <c r="S1" s="615" t="str">
        <f>IF(基本情報入力シート!C13&lt;&gt;"", 基本情報入力シート!C13, "")</f>
        <v>新潟県</v>
      </c>
      <c r="T1" s="616"/>
      <c r="U1" s="616"/>
      <c r="V1" s="617"/>
      <c r="W1" s="193"/>
      <c r="X1" s="193"/>
      <c r="Y1" s="193"/>
      <c r="Z1" s="36"/>
      <c r="AA1" s="72"/>
      <c r="AB1" s="101"/>
      <c r="AC1" s="101"/>
      <c r="AD1" s="101"/>
      <c r="AE1" s="101"/>
      <c r="AF1" s="101"/>
      <c r="AG1" s="101"/>
      <c r="AH1" s="101"/>
      <c r="AI1" s="101"/>
      <c r="AJ1" s="46"/>
      <c r="AK1" s="46"/>
    </row>
    <row r="2" spans="1:43" ht="31.25" customHeight="1" thickBot="1">
      <c r="A2" s="753" t="s">
        <v>28</v>
      </c>
      <c r="B2" s="754"/>
      <c r="C2" s="755" t="str">
        <f>IF(基本情報入力シート!L18="", "", 基本情報入力シート!L18)</f>
        <v/>
      </c>
      <c r="D2" s="756"/>
      <c r="E2" s="756"/>
      <c r="F2" s="757"/>
      <c r="G2" s="102"/>
      <c r="I2" s="103"/>
      <c r="K2" s="189"/>
      <c r="L2" s="189"/>
      <c r="M2" s="189"/>
      <c r="N2" s="189"/>
      <c r="O2" s="103"/>
      <c r="P2" s="189"/>
      <c r="Q2" s="189"/>
      <c r="R2" s="189"/>
      <c r="S2" s="103"/>
      <c r="T2" s="103"/>
      <c r="U2" s="103"/>
      <c r="V2" s="103"/>
      <c r="W2" s="103"/>
      <c r="X2" s="103"/>
      <c r="Y2" s="103"/>
      <c r="Z2" s="103"/>
      <c r="AA2" s="103"/>
      <c r="AB2" s="103"/>
      <c r="AJ2"/>
    </row>
    <row r="3" spans="1:43" ht="61.25" customHeight="1" thickBot="1">
      <c r="A3" s="95"/>
      <c r="B3" s="95"/>
      <c r="C3" s="104"/>
      <c r="D3" s="105"/>
      <c r="E3" s="105"/>
      <c r="F3" s="105"/>
      <c r="G3" s="106"/>
      <c r="H3" s="103"/>
      <c r="I3" s="726" t="s">
        <v>2445</v>
      </c>
      <c r="J3" s="726"/>
      <c r="K3" s="726"/>
      <c r="L3" s="726"/>
      <c r="M3" s="103"/>
      <c r="N3" s="739" t="s">
        <v>2446</v>
      </c>
      <c r="O3" s="740"/>
      <c r="P3" s="740"/>
      <c r="Q3" s="745" t="s">
        <v>2476</v>
      </c>
      <c r="R3" s="745"/>
      <c r="S3" s="745"/>
      <c r="T3" s="745"/>
      <c r="U3" s="746"/>
      <c r="V3" s="103"/>
      <c r="W3" s="103"/>
      <c r="X3" s="103"/>
      <c r="Y3" s="103"/>
      <c r="Z3" s="103"/>
      <c r="AA3" s="103"/>
      <c r="AB3" s="103"/>
      <c r="AJ3"/>
    </row>
    <row r="4" spans="1:43" ht="16.25" customHeight="1" thickBot="1">
      <c r="A4" s="771" t="s">
        <v>2405</v>
      </c>
      <c r="B4" s="772"/>
      <c r="C4" s="772"/>
      <c r="D4" s="773"/>
      <c r="E4" s="787" t="s">
        <v>2406</v>
      </c>
      <c r="F4" s="365"/>
      <c r="G4" s="366"/>
      <c r="H4" s="103"/>
      <c r="I4" s="726"/>
      <c r="J4" s="726"/>
      <c r="K4" s="726"/>
      <c r="L4" s="726"/>
      <c r="M4" s="103"/>
      <c r="N4" s="741"/>
      <c r="O4" s="742"/>
      <c r="P4" s="742"/>
      <c r="Q4" s="747"/>
      <c r="R4" s="747"/>
      <c r="S4" s="747"/>
      <c r="T4" s="747"/>
      <c r="U4" s="748"/>
      <c r="V4" s="103"/>
      <c r="W4" s="103"/>
      <c r="X4" s="103"/>
      <c r="Y4" s="103"/>
      <c r="Z4" s="103"/>
      <c r="AA4" s="103"/>
      <c r="AB4" s="103"/>
      <c r="AJ4"/>
    </row>
    <row r="5" spans="1:43" ht="76.8" customHeight="1" thickBot="1">
      <c r="A5" s="774"/>
      <c r="B5" s="775"/>
      <c r="C5" s="775"/>
      <c r="D5" s="776"/>
      <c r="E5" s="788"/>
      <c r="F5" s="405" t="s">
        <v>2403</v>
      </c>
      <c r="G5" s="404" t="s">
        <v>2404</v>
      </c>
      <c r="H5" s="103"/>
      <c r="I5" s="726"/>
      <c r="J5" s="726"/>
      <c r="K5" s="726"/>
      <c r="L5" s="726"/>
      <c r="M5" s="103"/>
      <c r="N5" s="741" t="s">
        <v>2477</v>
      </c>
      <c r="O5" s="742"/>
      <c r="P5" s="742"/>
      <c r="Q5" s="749" t="s">
        <v>2447</v>
      </c>
      <c r="R5" s="749"/>
      <c r="S5" s="749"/>
      <c r="T5" s="749"/>
      <c r="U5" s="750"/>
      <c r="V5" s="103"/>
      <c r="W5" s="103"/>
      <c r="X5" s="103"/>
      <c r="Y5" s="103"/>
      <c r="Z5" s="103"/>
      <c r="AA5" s="103"/>
      <c r="AB5" s="103"/>
      <c r="AJ5"/>
    </row>
    <row r="6" spans="1:43" ht="30" customHeight="1" thickBot="1">
      <c r="A6" s="417"/>
      <c r="B6" s="777" t="s">
        <v>2407</v>
      </c>
      <c r="C6" s="778"/>
      <c r="D6" s="779"/>
      <c r="E6" s="400">
        <f>IFERROR(SUM(P15:P314),"")</f>
        <v>0</v>
      </c>
      <c r="F6" s="436">
        <f>IFERROR(SUMIF($AP$15:$AP$314,"加算対象",$P$15:$P$314),"")</f>
        <v>0</v>
      </c>
      <c r="G6" s="437">
        <f>IFERROR(SUMIF($AP$15:$AP$314,"加算対象外",$P$15:$P$314),"")</f>
        <v>0</v>
      </c>
      <c r="H6" s="103"/>
      <c r="I6" s="726"/>
      <c r="J6" s="726"/>
      <c r="K6" s="726"/>
      <c r="L6" s="726"/>
      <c r="M6" s="103"/>
      <c r="N6" s="741" t="s">
        <v>2478</v>
      </c>
      <c r="O6" s="742"/>
      <c r="P6" s="742"/>
      <c r="Q6" s="749" t="s">
        <v>2448</v>
      </c>
      <c r="R6" s="749"/>
      <c r="S6" s="749"/>
      <c r="T6" s="749"/>
      <c r="U6" s="750"/>
      <c r="V6" s="103"/>
      <c r="W6" s="103"/>
      <c r="X6" s="103"/>
      <c r="Y6" s="103"/>
      <c r="Z6" s="103"/>
      <c r="AA6" s="103"/>
      <c r="AB6" s="103"/>
      <c r="AJ6"/>
    </row>
    <row r="7" spans="1:43" ht="30" customHeight="1" thickBot="1">
      <c r="A7" s="399"/>
      <c r="B7" s="784" t="s">
        <v>2415</v>
      </c>
      <c r="C7" s="780" t="s">
        <v>2414</v>
      </c>
      <c r="D7" s="781"/>
      <c r="E7" s="401">
        <f>IF(C2="",0, SUM(E8:E9))</f>
        <v>0</v>
      </c>
      <c r="F7" s="438">
        <f>IF($C$2="", 0, SUM(F8:F9))</f>
        <v>0</v>
      </c>
      <c r="G7" s="439">
        <f>IF($C$2="", 0,G8)</f>
        <v>0</v>
      </c>
      <c r="H7" s="103"/>
      <c r="I7" s="726"/>
      <c r="J7" s="726"/>
      <c r="K7" s="726"/>
      <c r="L7" s="726"/>
      <c r="M7" s="103"/>
      <c r="N7" s="743"/>
      <c r="O7" s="744"/>
      <c r="P7" s="744"/>
      <c r="Q7" s="751"/>
      <c r="R7" s="751"/>
      <c r="S7" s="751"/>
      <c r="T7" s="751"/>
      <c r="U7" s="752"/>
      <c r="V7" s="103"/>
      <c r="W7" s="103"/>
      <c r="X7" s="103"/>
      <c r="Y7" s="103"/>
      <c r="Z7" s="103"/>
      <c r="AA7" s="103"/>
      <c r="AB7" s="103"/>
      <c r="AJ7"/>
    </row>
    <row r="8" spans="1:43" ht="30" customHeight="1">
      <c r="A8" s="397"/>
      <c r="B8" s="785"/>
      <c r="C8" s="407"/>
      <c r="D8" s="406" t="s">
        <v>2400</v>
      </c>
      <c r="E8" s="402">
        <f>IF(C2="", 0, SUM(Q15:Q314))</f>
        <v>0</v>
      </c>
      <c r="F8" s="440">
        <f>IF($C$2="", 0, SUMIF($AP$15:$AP$314,"加算対象",$Q$15:$Q$314))</f>
        <v>0</v>
      </c>
      <c r="G8" s="441">
        <f>IF($C$2="", 0, SUMIF($AP$15:$AP$314,"加算対象外",$Q$15:$Q$314))</f>
        <v>0</v>
      </c>
      <c r="H8" s="103"/>
      <c r="I8" s="726"/>
      <c r="J8" s="726"/>
      <c r="K8" s="726"/>
      <c r="L8" s="726"/>
      <c r="M8" s="103"/>
      <c r="N8" s="103"/>
      <c r="O8" s="103"/>
      <c r="P8" s="103"/>
      <c r="Q8" s="103"/>
      <c r="R8" s="189"/>
      <c r="S8" s="103"/>
      <c r="T8" s="103"/>
      <c r="U8" s="103"/>
      <c r="V8" s="103"/>
      <c r="W8" s="103"/>
      <c r="X8" s="103"/>
      <c r="Y8" s="103"/>
      <c r="Z8" s="103"/>
      <c r="AA8" s="103"/>
      <c r="AB8" s="103"/>
      <c r="AJ8"/>
    </row>
    <row r="9" spans="1:43" ht="30" customHeight="1">
      <c r="A9" s="397"/>
      <c r="B9" s="785"/>
      <c r="C9" s="408"/>
      <c r="D9" s="406" t="s">
        <v>2401</v>
      </c>
      <c r="E9" s="402">
        <f>IF(C2="", 0, SUM(R15:R314))</f>
        <v>0</v>
      </c>
      <c r="F9" s="440">
        <f>IF($C$2="", 0, SUMIF($AP$15:$AP$314,"加算対象",$R$15:$R$314))</f>
        <v>0</v>
      </c>
      <c r="G9" s="442"/>
      <c r="H9" s="189"/>
      <c r="I9" s="726"/>
      <c r="J9" s="726"/>
      <c r="K9" s="726"/>
      <c r="L9" s="726"/>
      <c r="M9" s="103"/>
      <c r="N9" s="103"/>
      <c r="O9" s="103"/>
      <c r="P9" s="103"/>
      <c r="Q9" s="103"/>
      <c r="R9" s="189"/>
      <c r="S9" s="189"/>
      <c r="T9" s="189"/>
      <c r="U9" s="189"/>
      <c r="V9" s="189"/>
      <c r="W9" s="189"/>
      <c r="X9" s="189"/>
      <c r="Y9" s="189"/>
      <c r="Z9" s="189"/>
      <c r="AA9" s="189"/>
      <c r="AB9" s="103"/>
      <c r="AJ9"/>
    </row>
    <row r="10" spans="1:43" ht="30" customHeight="1" thickBot="1">
      <c r="A10" s="398"/>
      <c r="B10" s="786"/>
      <c r="C10" s="782" t="s">
        <v>2402</v>
      </c>
      <c r="D10" s="783"/>
      <c r="E10" s="403">
        <f>IF(C2="", 0, SUM(S15:S314))</f>
        <v>0</v>
      </c>
      <c r="F10" s="443">
        <f>IF($C$2="", 0, SUMIF($AP$15:$AP$314,"加算対象",$S$15:$S$314))</f>
        <v>0</v>
      </c>
      <c r="G10" s="444"/>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50000000000003" customHeight="1" thickBot="1">
      <c r="A11" s="33"/>
      <c r="B11" s="33"/>
      <c r="C11" s="99"/>
      <c r="D11" s="33"/>
      <c r="E11" s="33"/>
      <c r="F11" s="33"/>
      <c r="G11" s="33"/>
      <c r="H11" s="33"/>
      <c r="I11" s="33"/>
      <c r="J11" s="346" t="str">
        <f>IF(E6=0, "",IF(COUNTA(基本情報入力シート!$Z$58:$Z$357)=COUNTA(J15:J314),"○","×"))</f>
        <v/>
      </c>
      <c r="K11" s="346" t="str">
        <f>IF(E6=0,"",IF(AND(COUNTIF(K15:K314,"要件を満たさない")=0,COUNTA(基本情報入力シート!Z58:AB357)=COUNTIF('別紙様式2-3（個表）'!K15:K314,"&lt;&gt;")),"○",
    IF(AND(COUNTIF(K15:K314,"要件を満たさない")&gt;=1,COUNTA(基本情報入力シート!Z58:AB357)=COUNTIF('別紙様式2-3（個表）'!K15:K314,"&lt;&gt;")),"△","×")))</f>
        <v/>
      </c>
      <c r="L11" s="346" t="str">
        <f>IF(E6=0,"",IF(AND(COUNTIF(L15:L314,"要件を満たさない")=0,COUNTA(基本情報入力シート!Z58:AB357)=COUNTIF(L15:L314,"&lt;&gt;")),"○",
    IF(AND(COUNTIF(L15:L314,"要件を満たさない")&gt;=1,COUNTA(基本情報入力シート!Z58:AB357)=COUNTIF(L15:L314,"&lt;&gt;")),"△","×")))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58" t="s">
        <v>99</v>
      </c>
      <c r="B12" s="761" t="s">
        <v>100</v>
      </c>
      <c r="C12" s="764" t="s">
        <v>20</v>
      </c>
      <c r="D12" s="792" t="s">
        <v>21</v>
      </c>
      <c r="E12" s="793"/>
      <c r="F12" s="767" t="s">
        <v>78</v>
      </c>
      <c r="G12" s="789" t="s">
        <v>23</v>
      </c>
      <c r="H12" s="716" t="s">
        <v>2377</v>
      </c>
      <c r="I12" s="723" t="s">
        <v>101</v>
      </c>
      <c r="J12" s="736" t="s">
        <v>1974</v>
      </c>
      <c r="K12" s="716" t="s">
        <v>1973</v>
      </c>
      <c r="L12" s="716" t="s">
        <v>1972</v>
      </c>
      <c r="M12" s="723" t="s">
        <v>2037</v>
      </c>
      <c r="N12" s="727" t="s">
        <v>1925</v>
      </c>
      <c r="O12" s="799" t="s">
        <v>2409</v>
      </c>
      <c r="P12" s="730" t="s">
        <v>2408</v>
      </c>
      <c r="Q12" s="731"/>
      <c r="R12" s="731"/>
      <c r="S12" s="732"/>
      <c r="T12" s="733" t="s">
        <v>102</v>
      </c>
      <c r="U12" s="796" t="s">
        <v>103</v>
      </c>
      <c r="V12" s="119" t="str">
        <f>IF(C2="","",IF(OR(COUNTIF(AO15:AO314,"○○×")&gt;0,COUNTIF(AQ15:AQ314,"×")&gt;0),"×","○"))</f>
        <v/>
      </c>
      <c r="W12" s="770" t="s">
        <v>2492</v>
      </c>
      <c r="X12" s="680"/>
      <c r="Y12" s="680"/>
      <c r="Z12" s="680"/>
      <c r="AA12" s="680"/>
      <c r="AB12" s="680"/>
      <c r="AC12" s="680"/>
      <c r="AD12" s="680"/>
      <c r="AE12" s="680"/>
      <c r="AF12" s="680"/>
      <c r="AG12" s="681"/>
      <c r="AJ12"/>
    </row>
    <row r="13" spans="1:43" ht="83" customHeight="1" thickBot="1">
      <c r="A13" s="759"/>
      <c r="B13" s="762"/>
      <c r="C13" s="765"/>
      <c r="D13" s="794"/>
      <c r="E13" s="795"/>
      <c r="F13" s="768"/>
      <c r="G13" s="790"/>
      <c r="H13" s="717"/>
      <c r="I13" s="724"/>
      <c r="J13" s="737"/>
      <c r="K13" s="717"/>
      <c r="L13" s="717"/>
      <c r="M13" s="724"/>
      <c r="N13" s="728"/>
      <c r="O13" s="800"/>
      <c r="P13" s="719"/>
      <c r="Q13" s="721" t="s">
        <v>2041</v>
      </c>
      <c r="R13" s="721" t="s">
        <v>2042</v>
      </c>
      <c r="S13" s="802" t="s">
        <v>2043</v>
      </c>
      <c r="T13" s="734"/>
      <c r="U13" s="797"/>
      <c r="V13" s="142" t="str">
        <f>IF(C2="","",IF(S1="","提出先未選択",(IF(COUNTIFS(T15:T314,"○")=1,"○","×"))))</f>
        <v/>
      </c>
      <c r="W13" s="770" t="s">
        <v>2378</v>
      </c>
      <c r="X13" s="680"/>
      <c r="Y13" s="680"/>
      <c r="Z13" s="680"/>
      <c r="AA13" s="680"/>
      <c r="AB13" s="680"/>
      <c r="AC13" s="680"/>
      <c r="AD13" s="680"/>
      <c r="AE13" s="680"/>
      <c r="AF13" s="680"/>
      <c r="AG13" s="681"/>
      <c r="AH13" s="72"/>
      <c r="AI13" s="32"/>
      <c r="AJ13"/>
    </row>
    <row r="14" spans="1:43" ht="47.25" customHeight="1" thickBot="1">
      <c r="A14" s="760"/>
      <c r="B14" s="763"/>
      <c r="C14" s="766"/>
      <c r="D14" s="110" t="s">
        <v>24</v>
      </c>
      <c r="E14" s="110" t="s">
        <v>25</v>
      </c>
      <c r="F14" s="769"/>
      <c r="G14" s="791"/>
      <c r="H14" s="718"/>
      <c r="I14" s="725"/>
      <c r="J14" s="738"/>
      <c r="K14" s="718"/>
      <c r="L14" s="718"/>
      <c r="M14" s="725"/>
      <c r="N14" s="729"/>
      <c r="O14" s="801"/>
      <c r="P14" s="720"/>
      <c r="Q14" s="722"/>
      <c r="R14" s="722"/>
      <c r="S14" s="803"/>
      <c r="T14" s="735"/>
      <c r="U14" s="798"/>
      <c r="V14" s="119" t="str">
        <f>IF(C2="", "", IF(COUNTIFS(T15:T314, "○", U15:U314, "")=0, "○","×"))</f>
        <v/>
      </c>
      <c r="W14" s="770" t="s">
        <v>104</v>
      </c>
      <c r="X14" s="680"/>
      <c r="Y14" s="680"/>
      <c r="Z14" s="680"/>
      <c r="AA14" s="680"/>
      <c r="AB14" s="680"/>
      <c r="AC14" s="680"/>
      <c r="AD14" s="680"/>
      <c r="AE14" s="680"/>
      <c r="AF14" s="680"/>
      <c r="AG14" s="681"/>
      <c r="AH14" s="72"/>
      <c r="AI14" s="344" t="s">
        <v>105</v>
      </c>
      <c r="AJ14" s="46" t="s">
        <v>2379</v>
      </c>
      <c r="AK14" s="46" t="s">
        <v>2380</v>
      </c>
      <c r="AL14" s="46" t="s">
        <v>2381</v>
      </c>
      <c r="AM14" s="46" t="s">
        <v>2382</v>
      </c>
      <c r="AN14" s="46" t="s">
        <v>2383</v>
      </c>
      <c r="AO14" s="46" t="s">
        <v>2384</v>
      </c>
      <c r="AP14" s="46" t="s">
        <v>2385</v>
      </c>
      <c r="AQ14" s="345" t="s">
        <v>2493</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14" t="str">
        <f>IF(基本情報入力シート!AD58="","",基本情報入力シート!AD58)</f>
        <v/>
      </c>
      <c r="I15" s="334" t="str">
        <f>IF(基本情報入力シート!AE58="","",基本情報入力シート!AE58)</f>
        <v/>
      </c>
      <c r="J15" s="448"/>
      <c r="K15" s="449"/>
      <c r="L15" s="449"/>
      <c r="M15" s="336" t="str">
        <f>IF(G15="", "", VLOOKUP(AO15,【参考】数式用!$AZ$3:$BA$6, 2, FALSE))</f>
        <v/>
      </c>
      <c r="N15" s="337" t="str">
        <f>IF(G15="","",VLOOKUP(G15,【参考】数式用!$A$4:$L$54,MATCH('別紙様式2-3（個表）'!M15,【参考】数式用!$J$3:$L$3,0)+9,FALSE))</f>
        <v/>
      </c>
      <c r="O15" s="452" t="s">
        <v>2396</v>
      </c>
      <c r="P15" s="338" t="str">
        <f>IFERROR(ROUNDDOWN(ROUNDDOWN($H15*$I15,0)*$N15,0),"未入力あり")</f>
        <v>未入力あり</v>
      </c>
      <c r="Q15" s="258" t="str">
        <f>IFERROR(IF(P15="未入力あり","",ROUNDDOWN(ROUNDDOWN($H15*$I15,0)*VLOOKUP($G15,【参考】数式用!$A$4:$E$54,3, FALSE),0)),"")</f>
        <v/>
      </c>
      <c r="R15" s="258" t="str">
        <f>IF(AM15="×", 0,IF(P15="未入力あり","",ROUNDDOWN(ROUNDDOWN($H15*$I15,0)*VLOOKUP($G15,【参考】数式用!$A$4:$E$54,4,FALSE),0)))</f>
        <v/>
      </c>
      <c r="S15" s="339" t="str">
        <f>IF(AN15="×", 0,IF(P15="未入力あり","",ROUNDDOWN(ROUNDDOWN($H15*$I15,0)*VLOOKUP($G15,【参考】数式用!$A$4:$E$54,5, FALSE),0)))</f>
        <v/>
      </c>
      <c r="T15" s="340"/>
      <c r="U15" s="341"/>
      <c r="V15" s="33"/>
      <c r="W15" s="715"/>
      <c r="X15" s="715"/>
      <c r="Y15" s="715"/>
      <c r="Z15" s="715"/>
      <c r="AA15" s="715"/>
      <c r="AB15" s="715"/>
      <c r="AC15" s="715"/>
      <c r="AD15" s="715"/>
      <c r="AE15" s="715"/>
      <c r="AF15" s="715"/>
      <c r="AG15" s="715"/>
      <c r="AI15" s="345" t="str">
        <f t="shared" ref="AI15:AI78" si="0">IF(T15="○", F15, "")</f>
        <v/>
      </c>
      <c r="AJ15" s="46" t="e">
        <f>VLOOKUP('別紙様式2-3（個表）'!$G15,【参考】数式用!$P$4:$Q$54,2, FALSE)</f>
        <v>#N/A</v>
      </c>
      <c r="AK15" s="46" t="e">
        <f>VLOOKUP('別紙様式2-3（個表）'!$G15,【参考】数式用!$P$4:$W$54,8, FALSE)</f>
        <v>#N/A</v>
      </c>
      <c r="AL15" s="46" t="e">
        <f>VLOOKUP('別紙様式2-3（個表）'!$G15,【参考】数式用!$P$4:$AD$54,15,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15" t="str">
        <f>IF(基本情報入力シート!AD59="","",基本情報入力シート!AD59)</f>
        <v/>
      </c>
      <c r="I16" s="335" t="str">
        <f>IF(基本情報入力シート!AE59="","",基本情報入力シート!AE59)</f>
        <v/>
      </c>
      <c r="J16" s="450"/>
      <c r="K16" s="449"/>
      <c r="L16" s="449"/>
      <c r="M16" s="336" t="str">
        <f>IF(G16="", "", VLOOKUP(AO16,【参考】数式用!$AZ$3:$BA$6, 2, FALSE))</f>
        <v/>
      </c>
      <c r="N16" s="337" t="str">
        <f>IF(G16="","",VLOOKUP(G16,【参考】数式用!$A$4:$L$54,MATCH('別紙様式2-3（個表）'!M16,【参考】数式用!$J$3:$L$3,0)+9,FALSE))</f>
        <v/>
      </c>
      <c r="O16" s="452" t="s">
        <v>2396</v>
      </c>
      <c r="P16" s="338" t="str">
        <f t="shared" ref="P16:P79" si="5">IFERROR(ROUNDDOWN(ROUNDDOWN($H16*$I16,0)*$N16,0),"未入力あり")</f>
        <v>未入力あり</v>
      </c>
      <c r="Q16" s="258" t="str">
        <f>IFERROR(IF(P16="未入力あり","",ROUNDDOWN(ROUNDDOWN($H16*$I16,0)*VLOOKUP($G16,【参考】数式用!$A$4:$E$54,3, FALSE),0)),"")</f>
        <v/>
      </c>
      <c r="R16" s="258" t="str">
        <f>IF(AM16="×", 0,IF(P16="未入力あり","",ROUNDDOWN(ROUNDDOWN($H16*$I16,0)*VLOOKUP($G16,【参考】数式用!$A$4:$E$54,4,FALSE),0)))</f>
        <v/>
      </c>
      <c r="S16" s="339" t="str">
        <f>IF(AN16="×", 0,IF(P16="未入力あり","",ROUNDDOWN(ROUNDDOWN($H16*$I16,0)*VLOOKUP($G16,【参考】数式用!$A$4:$E$54,5, FALSE),0)))</f>
        <v/>
      </c>
      <c r="T16" s="342"/>
      <c r="U16" s="343"/>
      <c r="V16" s="33"/>
      <c r="W16" s="715"/>
      <c r="X16" s="715"/>
      <c r="Y16" s="715"/>
      <c r="Z16" s="715"/>
      <c r="AA16" s="715"/>
      <c r="AB16" s="715"/>
      <c r="AC16" s="715"/>
      <c r="AD16" s="715"/>
      <c r="AE16" s="715"/>
      <c r="AF16" s="715"/>
      <c r="AG16" s="715"/>
      <c r="AI16" s="345" t="str">
        <f t="shared" si="0"/>
        <v/>
      </c>
      <c r="AJ16" s="46" t="e">
        <f>VLOOKUP('別紙様式2-3（個表）'!$G16,【参考】数式用!$P$4:$Q$54,2, FALSE)</f>
        <v>#N/A</v>
      </c>
      <c r="AK16" s="46" t="e">
        <f>VLOOKUP('別紙様式2-3（個表）'!$G16,【参考】数式用!$P$4:$W$54,8, FALSE)</f>
        <v>#N/A</v>
      </c>
      <c r="AL16" s="46" t="e">
        <f>VLOOKUP('別紙様式2-3（個表）'!$G16,【参考】数式用!$P$4:$AD$54,15,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15" t="str">
        <f>IF(基本情報入力シート!AD60="","",基本情報入力シート!AD60)</f>
        <v/>
      </c>
      <c r="I17" s="335" t="str">
        <f>IF(基本情報入力シート!AE60="","",基本情報入力シート!AE60)</f>
        <v/>
      </c>
      <c r="J17" s="450"/>
      <c r="K17" s="449"/>
      <c r="L17" s="449"/>
      <c r="M17" s="336" t="str">
        <f>IF(G17="", "", VLOOKUP(AO17,【参考】数式用!$AZ$3:$BA$6, 2, FALSE))</f>
        <v/>
      </c>
      <c r="N17" s="337" t="str">
        <f>IF(G17="","",VLOOKUP(G17,【参考】数式用!$A$4:$L$54,MATCH('別紙様式2-3（個表）'!M17,【参考】数式用!$J$3:$L$3,0)+9,FALSE))</f>
        <v/>
      </c>
      <c r="O17" s="453" t="s">
        <v>2396</v>
      </c>
      <c r="P17" s="338" t="str">
        <f t="shared" si="5"/>
        <v>未入力あり</v>
      </c>
      <c r="Q17" s="258" t="str">
        <f>IFERROR(IF(P17="未入力あり","",ROUNDDOWN(ROUNDDOWN($H17*$I17,0)*VLOOKUP($G17,【参考】数式用!$A$4:$E$54,3, FALSE),0)),"")</f>
        <v/>
      </c>
      <c r="R17" s="258" t="str">
        <f>IF(AM17="×", 0,IF(P17="未入力あり","",ROUNDDOWN(ROUNDDOWN($H17*$I17,0)*VLOOKUP($G17,【参考】数式用!$A$4:$E$54,4,FALSE),0)))</f>
        <v/>
      </c>
      <c r="S17" s="339" t="str">
        <f>IF(AN17="×", 0,IF(P17="未入力あり","",ROUNDDOWN(ROUNDDOWN($H17*$I17,0)*VLOOKUP($G17,【参考】数式用!$A$4:$E$54,5, FALSE),0)))</f>
        <v/>
      </c>
      <c r="T17" s="342"/>
      <c r="U17" s="343"/>
      <c r="V17" s="33"/>
      <c r="W17" s="715"/>
      <c r="X17" s="715"/>
      <c r="Y17" s="715"/>
      <c r="Z17" s="715"/>
      <c r="AA17" s="715"/>
      <c r="AB17" s="715"/>
      <c r="AC17" s="715"/>
      <c r="AD17" s="715"/>
      <c r="AE17" s="715"/>
      <c r="AF17" s="715"/>
      <c r="AG17" s="715"/>
      <c r="AI17" s="345" t="str">
        <f t="shared" si="0"/>
        <v/>
      </c>
      <c r="AJ17" s="46" t="e">
        <f>VLOOKUP('別紙様式2-3（個表）'!$G17,【参考】数式用!$P$4:$Q$54,2, FALSE)</f>
        <v>#N/A</v>
      </c>
      <c r="AK17" s="46" t="e">
        <f>VLOOKUP('別紙様式2-3（個表）'!$G17,【参考】数式用!$P$4:$W$54,8, FALSE)</f>
        <v>#N/A</v>
      </c>
      <c r="AL17" s="46" t="e">
        <f>VLOOKUP('別紙様式2-3（個表）'!$G17,【参考】数式用!$P$4:$AD$54,15,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15" t="str">
        <f>IF(基本情報入力シート!AD61="","",基本情報入力シート!AD61)</f>
        <v/>
      </c>
      <c r="I18" s="335" t="str">
        <f>IF(基本情報入力シート!AE61="","",基本情報入力シート!AE61)</f>
        <v/>
      </c>
      <c r="J18" s="450"/>
      <c r="K18" s="449"/>
      <c r="L18" s="449"/>
      <c r="M18" s="336" t="str">
        <f>IF(G18="", "", VLOOKUP(AO18,【参考】数式用!$AZ$3:$BA$6, 2, FALSE))</f>
        <v/>
      </c>
      <c r="N18" s="337" t="str">
        <f>IF(G18="","",VLOOKUP(G18,【参考】数式用!$A$4:$L$54,MATCH('別紙様式2-3（個表）'!M18,【参考】数式用!$J$3:$L$3,0)+9,FALSE))</f>
        <v/>
      </c>
      <c r="O18" s="453" t="s">
        <v>2396</v>
      </c>
      <c r="P18" s="338" t="str">
        <f t="shared" si="5"/>
        <v>未入力あり</v>
      </c>
      <c r="Q18" s="258" t="str">
        <f>IFERROR(IF(P18="未入力あり","",ROUNDDOWN(ROUNDDOWN($H18*$I18,0)*VLOOKUP($G18,【参考】数式用!$A$4:$E$54,3, FALSE),0)),"")</f>
        <v/>
      </c>
      <c r="R18" s="258" t="str">
        <f>IF(AM18="×", 0,IF(P18="未入力あり","",ROUNDDOWN(ROUNDDOWN($H18*$I18,0)*VLOOKUP($G18,【参考】数式用!$A$4:$E$54,4,FALSE),0)))</f>
        <v/>
      </c>
      <c r="S18" s="339" t="str">
        <f>IF(AN18="×", 0,IF(P18="未入力あり","",ROUNDDOWN(ROUNDDOWN($H18*$I18,0)*VLOOKUP($G18,【参考】数式用!$A$4:$E$54,5, FALSE),0)))</f>
        <v/>
      </c>
      <c r="T18" s="342"/>
      <c r="U18" s="343"/>
      <c r="V18" s="33"/>
      <c r="W18" s="715"/>
      <c r="X18" s="715"/>
      <c r="Y18" s="715"/>
      <c r="Z18" s="715"/>
      <c r="AA18" s="715"/>
      <c r="AB18" s="715"/>
      <c r="AC18" s="715"/>
      <c r="AD18" s="715"/>
      <c r="AE18" s="715"/>
      <c r="AF18" s="715"/>
      <c r="AG18" s="715"/>
      <c r="AI18" s="345" t="str">
        <f t="shared" si="0"/>
        <v/>
      </c>
      <c r="AJ18" s="46" t="e">
        <f>VLOOKUP('別紙様式2-3（個表）'!$G18,【参考】数式用!$P$4:$Q$54,2, FALSE)</f>
        <v>#N/A</v>
      </c>
      <c r="AK18" s="46" t="e">
        <f>VLOOKUP('別紙様式2-3（個表）'!$G18,【参考】数式用!$P$4:$W$54,8, FALSE)</f>
        <v>#N/A</v>
      </c>
      <c r="AL18" s="46" t="e">
        <f>VLOOKUP('別紙様式2-3（個表）'!$G18,【参考】数式用!$P$4:$AD$54,15,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15" t="str">
        <f>IF(基本情報入力シート!AD62="","",基本情報入力シート!AD62)</f>
        <v/>
      </c>
      <c r="I19" s="335" t="str">
        <f>IF(基本情報入力シート!AE62="","",基本情報入力シート!AE62)</f>
        <v/>
      </c>
      <c r="J19" s="450"/>
      <c r="K19" s="451"/>
      <c r="L19" s="449"/>
      <c r="M19" s="336" t="str">
        <f>IF(G19="", "", VLOOKUP(AO19,【参考】数式用!$AZ$3:$BA$6, 2, FALSE))</f>
        <v/>
      </c>
      <c r="N19" s="337" t="str">
        <f>IF(G19="","",VLOOKUP(G19,【参考】数式用!$A$4:$L$54,MATCH('別紙様式2-3（個表）'!M19,【参考】数式用!$J$3:$L$3,0)+9,FALSE))</f>
        <v/>
      </c>
      <c r="O19" s="452" t="s">
        <v>2396</v>
      </c>
      <c r="P19" s="338" t="str">
        <f t="shared" si="5"/>
        <v>未入力あり</v>
      </c>
      <c r="Q19" s="258" t="str">
        <f>IFERROR(IF(P19="未入力あり","",ROUNDDOWN(ROUNDDOWN($H19*$I19,0)*VLOOKUP($G19,【参考】数式用!$A$4:$E$54,3, FALSE),0)),"")</f>
        <v/>
      </c>
      <c r="R19" s="258" t="str">
        <f>IF(AM19="×", 0,IF(P19="未入力あり","",ROUNDDOWN(ROUNDDOWN($H19*$I19,0)*VLOOKUP($G19,【参考】数式用!$A$4:$E$54,4,FALSE),0)))</f>
        <v/>
      </c>
      <c r="S19" s="339" t="str">
        <f>IF(AN19="×", 0,IF(P19="未入力あり","",ROUNDDOWN(ROUNDDOWN($H19*$I19,0)*VLOOKUP($G19,【参考】数式用!$A$4:$E$54,5, FALSE),0)))</f>
        <v/>
      </c>
      <c r="T19" s="342"/>
      <c r="U19" s="343"/>
      <c r="V19" s="33"/>
      <c r="W19" s="715"/>
      <c r="X19" s="715"/>
      <c r="Y19" s="715"/>
      <c r="Z19" s="715"/>
      <c r="AA19" s="715"/>
      <c r="AB19" s="715"/>
      <c r="AC19" s="715"/>
      <c r="AD19" s="715"/>
      <c r="AE19" s="715"/>
      <c r="AF19" s="715"/>
      <c r="AG19" s="715"/>
      <c r="AI19" s="345" t="str">
        <f t="shared" si="0"/>
        <v/>
      </c>
      <c r="AJ19" s="46" t="e">
        <f>VLOOKUP('別紙様式2-3（個表）'!$G19,【参考】数式用!$P$4:$Q$54,2, FALSE)</f>
        <v>#N/A</v>
      </c>
      <c r="AK19" s="46" t="e">
        <f>VLOOKUP('別紙様式2-3（個表）'!$G19,【参考】数式用!$P$4:$W$54,8, FALSE)</f>
        <v>#N/A</v>
      </c>
      <c r="AL19" s="46" t="e">
        <f>VLOOKUP('別紙様式2-3（個表）'!$G19,【参考】数式用!$P$4:$AD$54,15,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15" t="str">
        <f>IF(基本情報入力シート!AD63="","",基本情報入力シート!AD63)</f>
        <v/>
      </c>
      <c r="I20" s="335" t="str">
        <f>IF(基本情報入力シート!AE63="","",基本情報入力シート!AE63)</f>
        <v/>
      </c>
      <c r="J20" s="450"/>
      <c r="K20" s="451"/>
      <c r="L20" s="449"/>
      <c r="M20" s="336" t="str">
        <f>IF(G20="", "", VLOOKUP(AO20,【参考】数式用!$AZ$3:$BA$6, 2, FALSE))</f>
        <v/>
      </c>
      <c r="N20" s="337" t="str">
        <f>IF(G20="","",VLOOKUP(G20,【参考】数式用!$A$4:$L$54,MATCH('別紙様式2-3（個表）'!M20,【参考】数式用!$J$3:$L$3,0)+9,FALSE))</f>
        <v/>
      </c>
      <c r="O20" s="453" t="s">
        <v>2396</v>
      </c>
      <c r="P20" s="338" t="str">
        <f t="shared" si="5"/>
        <v>未入力あり</v>
      </c>
      <c r="Q20" s="258" t="str">
        <f>IFERROR(IF(P20="未入力あり","",ROUNDDOWN(ROUNDDOWN($H20*$I20,0)*VLOOKUP($G20,【参考】数式用!$A$4:$E$54,3, FALSE),0)),"")</f>
        <v/>
      </c>
      <c r="R20" s="258" t="str">
        <f>IF(AM20="×", 0,IF(P20="未入力あり","",ROUNDDOWN(ROUNDDOWN($H20*$I20,0)*VLOOKUP($G20,【参考】数式用!$A$4:$E$54,4,FALSE),0)))</f>
        <v/>
      </c>
      <c r="S20" s="339" t="str">
        <f>IF(AN20="×", 0,IF(P20="未入力あり","",ROUNDDOWN(ROUNDDOWN($H20*$I20,0)*VLOOKUP($G20,【参考】数式用!$A$4:$E$54,5, FALSE),0)))</f>
        <v/>
      </c>
      <c r="T20" s="342"/>
      <c r="U20" s="343"/>
      <c r="V20" s="33"/>
      <c r="W20" s="715"/>
      <c r="X20" s="715"/>
      <c r="Y20" s="715"/>
      <c r="Z20" s="715"/>
      <c r="AA20" s="715"/>
      <c r="AB20" s="715"/>
      <c r="AC20" s="715"/>
      <c r="AD20" s="715"/>
      <c r="AE20" s="715"/>
      <c r="AF20" s="715"/>
      <c r="AG20" s="715"/>
      <c r="AI20" s="345" t="str">
        <f t="shared" si="0"/>
        <v/>
      </c>
      <c r="AJ20" s="46" t="e">
        <f>VLOOKUP('別紙様式2-3（個表）'!$G20,【参考】数式用!$P$4:$Q$54,2, FALSE)</f>
        <v>#N/A</v>
      </c>
      <c r="AK20" s="46" t="e">
        <f>VLOOKUP('別紙様式2-3（個表）'!$G20,【参考】数式用!$P$4:$W$54,8, FALSE)</f>
        <v>#N/A</v>
      </c>
      <c r="AL20" s="46" t="e">
        <f>VLOOKUP('別紙様式2-3（個表）'!$G20,【参考】数式用!$P$4:$AD$54,15,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15" t="str">
        <f>IF(基本情報入力シート!AD64="","",基本情報入力シート!AD64)</f>
        <v/>
      </c>
      <c r="I21" s="335" t="str">
        <f>IF(基本情報入力シート!AE64="","",基本情報入力シート!AE64)</f>
        <v/>
      </c>
      <c r="J21" s="450"/>
      <c r="K21" s="449"/>
      <c r="L21" s="449"/>
      <c r="M21" s="336" t="str">
        <f>IF(G21="", "", VLOOKUP(AO21,【参考】数式用!$AZ$3:$BA$6, 2, FALSE))</f>
        <v/>
      </c>
      <c r="N21" s="337" t="str">
        <f>IF(G21="","",VLOOKUP(G21,【参考】数式用!$A$4:$L$54,MATCH('別紙様式2-3（個表）'!M21,【参考】数式用!$J$3:$L$3,0)+9,FALSE))</f>
        <v/>
      </c>
      <c r="O21" s="453" t="s">
        <v>2396</v>
      </c>
      <c r="P21" s="338" t="str">
        <f t="shared" si="5"/>
        <v>未入力あり</v>
      </c>
      <c r="Q21" s="258" t="str">
        <f>IFERROR(IF(P21="未入力あり","",ROUNDDOWN(ROUNDDOWN($H21*$I21,0)*VLOOKUP($G21,【参考】数式用!$A$4:$E$54,3, FALSE),0)),"")</f>
        <v/>
      </c>
      <c r="R21" s="258" t="str">
        <f>IF(AM21="×", 0,IF(P21="未入力あり","",ROUNDDOWN(ROUNDDOWN($H21*$I21,0)*VLOOKUP($G21,【参考】数式用!$A$4:$E$54,4,FALSE),0)))</f>
        <v/>
      </c>
      <c r="S21" s="339" t="str">
        <f>IF(AN21="×", 0,IF(P21="未入力あり","",ROUNDDOWN(ROUNDDOWN($H21*$I21,0)*VLOOKUP($G21,【参考】数式用!$A$4:$E$54,5, FALSE),0)))</f>
        <v/>
      </c>
      <c r="T21" s="342"/>
      <c r="U21" s="343"/>
      <c r="V21" s="33"/>
      <c r="W21" s="715"/>
      <c r="X21" s="715"/>
      <c r="Y21" s="715"/>
      <c r="Z21" s="715"/>
      <c r="AA21" s="715"/>
      <c r="AB21" s="715"/>
      <c r="AC21" s="715"/>
      <c r="AD21" s="715"/>
      <c r="AE21" s="715"/>
      <c r="AF21" s="715"/>
      <c r="AG21" s="715"/>
      <c r="AI21" s="345" t="str">
        <f t="shared" si="0"/>
        <v/>
      </c>
      <c r="AJ21" s="46" t="e">
        <f>VLOOKUP('別紙様式2-3（個表）'!$G21,【参考】数式用!$P$4:$Q$54,2, FALSE)</f>
        <v>#N/A</v>
      </c>
      <c r="AK21" s="46" t="e">
        <f>VLOOKUP('別紙様式2-3（個表）'!$G21,【参考】数式用!$P$4:$W$54,8, FALSE)</f>
        <v>#N/A</v>
      </c>
      <c r="AL21" s="46" t="e">
        <f>VLOOKUP('別紙様式2-3（個表）'!$G21,【参考】数式用!$P$4:$AD$54,15,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15" t="str">
        <f>IF(基本情報入力シート!AD65="","",基本情報入力シート!AD65)</f>
        <v/>
      </c>
      <c r="I22" s="335" t="str">
        <f>IF(基本情報入力シート!AE65="","",基本情報入力シート!AE65)</f>
        <v/>
      </c>
      <c r="J22" s="450"/>
      <c r="K22" s="449"/>
      <c r="L22" s="449"/>
      <c r="M22" s="336" t="str">
        <f>IF(G22="", "", VLOOKUP(AO22,【参考】数式用!$AZ$3:$BA$6, 2, FALSE))</f>
        <v/>
      </c>
      <c r="N22" s="337" t="str">
        <f>IF(G22="","",VLOOKUP(G22,【参考】数式用!$A$4:$L$54,MATCH('別紙様式2-3（個表）'!M22,【参考】数式用!$J$3:$L$3,0)+9,FALSE))</f>
        <v/>
      </c>
      <c r="O22" s="452" t="s">
        <v>2396</v>
      </c>
      <c r="P22" s="338" t="str">
        <f t="shared" si="5"/>
        <v>未入力あり</v>
      </c>
      <c r="Q22" s="258" t="str">
        <f>IFERROR(IF(P22="未入力あり","",ROUNDDOWN(ROUNDDOWN($H22*$I22,0)*VLOOKUP($G22,【参考】数式用!$A$4:$E$54,3, FALSE),0)),"")</f>
        <v/>
      </c>
      <c r="R22" s="258" t="str">
        <f>IF(AM22="×", 0,IF(P22="未入力あり","",ROUNDDOWN(ROUNDDOWN($H22*$I22,0)*VLOOKUP($G22,【参考】数式用!$A$4:$E$54,4,FALSE),0)))</f>
        <v/>
      </c>
      <c r="S22" s="339" t="str">
        <f>IF(AN22="×", 0,IF(P22="未入力あり","",ROUNDDOWN(ROUNDDOWN($H22*$I22,0)*VLOOKUP($G22,【参考】数式用!$A$4:$E$54,5, FALSE),0)))</f>
        <v/>
      </c>
      <c r="T22" s="342"/>
      <c r="U22" s="343"/>
      <c r="V22" s="33"/>
      <c r="W22" s="715"/>
      <c r="X22" s="715"/>
      <c r="Y22" s="715"/>
      <c r="Z22" s="715"/>
      <c r="AA22" s="715"/>
      <c r="AB22" s="715"/>
      <c r="AC22" s="715"/>
      <c r="AD22" s="715"/>
      <c r="AE22" s="715"/>
      <c r="AF22" s="715"/>
      <c r="AG22" s="715"/>
      <c r="AI22" s="345" t="str">
        <f t="shared" si="0"/>
        <v/>
      </c>
      <c r="AJ22" s="46" t="e">
        <f>VLOOKUP('別紙様式2-3（個表）'!$G22,【参考】数式用!$P$4:$Q$54,2, FALSE)</f>
        <v>#N/A</v>
      </c>
      <c r="AK22" s="46" t="e">
        <f>VLOOKUP('別紙様式2-3（個表）'!$G22,【参考】数式用!$P$4:$W$54,8, FALSE)</f>
        <v>#N/A</v>
      </c>
      <c r="AL22" s="46" t="e">
        <f>VLOOKUP('別紙様式2-3（個表）'!$G22,【参考】数式用!$P$4:$AD$54,15,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15" t="str">
        <f>IF(基本情報入力シート!AD66="","",基本情報入力シート!AD66)</f>
        <v/>
      </c>
      <c r="I23" s="335" t="str">
        <f>IF(基本情報入力シート!AE66="","",基本情報入力シート!AE66)</f>
        <v/>
      </c>
      <c r="J23" s="450"/>
      <c r="K23" s="449"/>
      <c r="L23" s="449"/>
      <c r="M23" s="336" t="str">
        <f>IF(G23="", "", VLOOKUP(AO23,【参考】数式用!$AZ$3:$BA$6, 2, FALSE))</f>
        <v/>
      </c>
      <c r="N23" s="337" t="str">
        <f>IF(G23="","",VLOOKUP(G23,【参考】数式用!$A$4:$L$54,MATCH('別紙様式2-3（個表）'!M23,【参考】数式用!$J$3:$L$3,0)+9,FALSE))</f>
        <v/>
      </c>
      <c r="O23" s="453" t="s">
        <v>2396</v>
      </c>
      <c r="P23" s="338" t="str">
        <f t="shared" si="5"/>
        <v>未入力あり</v>
      </c>
      <c r="Q23" s="258" t="str">
        <f>IFERROR(IF(P23="未入力あり","",ROUNDDOWN(ROUNDDOWN($H23*$I23,0)*VLOOKUP($G23,【参考】数式用!$A$4:$E$54,3, FALSE),0)),"")</f>
        <v/>
      </c>
      <c r="R23" s="258" t="str">
        <f>IF(AM23="×", 0,IF(P23="未入力あり","",ROUNDDOWN(ROUNDDOWN($H23*$I23,0)*VLOOKUP($G23,【参考】数式用!$A$4:$E$54,4,FALSE),0)))</f>
        <v/>
      </c>
      <c r="S23" s="339" t="str">
        <f>IF(AN23="×", 0,IF(P23="未入力あり","",ROUNDDOWN(ROUNDDOWN($H23*$I23,0)*VLOOKUP($G23,【参考】数式用!$A$4:$E$54,5, FALSE),0)))</f>
        <v/>
      </c>
      <c r="T23" s="342"/>
      <c r="U23" s="343"/>
      <c r="V23" s="33"/>
      <c r="W23" s="715"/>
      <c r="X23" s="715"/>
      <c r="Y23" s="715"/>
      <c r="Z23" s="715"/>
      <c r="AA23" s="715"/>
      <c r="AB23" s="715"/>
      <c r="AC23" s="715"/>
      <c r="AD23" s="715"/>
      <c r="AE23" s="715"/>
      <c r="AF23" s="715"/>
      <c r="AG23" s="715"/>
      <c r="AI23" s="345" t="str">
        <f t="shared" si="0"/>
        <v/>
      </c>
      <c r="AJ23" s="46" t="e">
        <f>VLOOKUP('別紙様式2-3（個表）'!$G23,【参考】数式用!$P$4:$Q$54,2, FALSE)</f>
        <v>#N/A</v>
      </c>
      <c r="AK23" s="46" t="e">
        <f>VLOOKUP('別紙様式2-3（個表）'!$G23,【参考】数式用!$P$4:$W$54,8, FALSE)</f>
        <v>#N/A</v>
      </c>
      <c r="AL23" s="46" t="e">
        <f>VLOOKUP('別紙様式2-3（個表）'!$G23,【参考】数式用!$P$4:$AD$54,15,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15" t="str">
        <f>IF(基本情報入力シート!AD67="","",基本情報入力シート!AD67)</f>
        <v/>
      </c>
      <c r="I24" s="335" t="str">
        <f>IF(基本情報入力シート!AE67="","",基本情報入力シート!AE67)</f>
        <v/>
      </c>
      <c r="J24" s="450"/>
      <c r="K24" s="449"/>
      <c r="L24" s="449"/>
      <c r="M24" s="336" t="str">
        <f>IF(G24="", "", VLOOKUP(AO24,【参考】数式用!$AZ$3:$BA$6, 2, FALSE))</f>
        <v/>
      </c>
      <c r="N24" s="337" t="str">
        <f>IF(G24="","",VLOOKUP(G24,【参考】数式用!$A$4:$L$54,MATCH('別紙様式2-3（個表）'!M24,【参考】数式用!$J$3:$L$3,0)+9,FALSE))</f>
        <v/>
      </c>
      <c r="O24" s="453" t="s">
        <v>2396</v>
      </c>
      <c r="P24" s="338" t="str">
        <f t="shared" si="5"/>
        <v>未入力あり</v>
      </c>
      <c r="Q24" s="258" t="str">
        <f>IFERROR(IF(P24="未入力あり","",ROUNDDOWN(ROUNDDOWN($H24*$I24,0)*VLOOKUP($G24,【参考】数式用!$A$4:$E$54,3, FALSE),0)),"")</f>
        <v/>
      </c>
      <c r="R24" s="258" t="str">
        <f>IF(AM24="×", 0,IF(P24="未入力あり","",ROUNDDOWN(ROUNDDOWN($H24*$I24,0)*VLOOKUP($G24,【参考】数式用!$A$4:$E$54,4,FALSE),0)))</f>
        <v/>
      </c>
      <c r="S24" s="339" t="str">
        <f>IF(AN24="×", 0,IF(P24="未入力あり","",ROUNDDOWN(ROUNDDOWN($H24*$I24,0)*VLOOKUP($G24,【参考】数式用!$A$4:$E$54,5, FALSE),0)))</f>
        <v/>
      </c>
      <c r="T24" s="342"/>
      <c r="U24" s="343"/>
      <c r="V24" s="33"/>
      <c r="W24" s="715"/>
      <c r="X24" s="715"/>
      <c r="Y24" s="715"/>
      <c r="Z24" s="715"/>
      <c r="AA24" s="715"/>
      <c r="AB24" s="715"/>
      <c r="AC24" s="715"/>
      <c r="AD24" s="715"/>
      <c r="AE24" s="715"/>
      <c r="AF24" s="715"/>
      <c r="AG24" s="715"/>
      <c r="AI24" s="345" t="str">
        <f t="shared" si="0"/>
        <v/>
      </c>
      <c r="AJ24" s="46" t="e">
        <f>VLOOKUP('別紙様式2-3（個表）'!$G24,【参考】数式用!$P$4:$Q$54,2, FALSE)</f>
        <v>#N/A</v>
      </c>
      <c r="AK24" s="46" t="e">
        <f>VLOOKUP('別紙様式2-3（個表）'!$G24,【参考】数式用!$P$4:$W$54,8, FALSE)</f>
        <v>#N/A</v>
      </c>
      <c r="AL24" s="46" t="e">
        <f>VLOOKUP('別紙様式2-3（個表）'!$G24,【参考】数式用!$P$4:$AD$54,15,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15" t="str">
        <f>IF(基本情報入力シート!AD68="","",基本情報入力シート!AD68)</f>
        <v/>
      </c>
      <c r="I25" s="335" t="str">
        <f>IF(基本情報入力シート!AE68="","",基本情報入力シート!AE68)</f>
        <v/>
      </c>
      <c r="J25" s="450"/>
      <c r="K25" s="451"/>
      <c r="L25" s="449"/>
      <c r="M25" s="336" t="str">
        <f>IF(G25="", "", VLOOKUP(AO25,【参考】数式用!$AZ$3:$BA$6, 2, FALSE))</f>
        <v/>
      </c>
      <c r="N25" s="337" t="str">
        <f>IF(G25="","",VLOOKUP(G25,【参考】数式用!$A$4:$L$54,MATCH('別紙様式2-3（個表）'!M25,【参考】数式用!$J$3:$L$3,0)+9,FALSE))</f>
        <v/>
      </c>
      <c r="O25" s="452" t="s">
        <v>2396</v>
      </c>
      <c r="P25" s="338" t="str">
        <f t="shared" si="5"/>
        <v>未入力あり</v>
      </c>
      <c r="Q25" s="258" t="str">
        <f>IFERROR(IF(P25="未入力あり","",ROUNDDOWN(ROUNDDOWN($H25*$I25,0)*VLOOKUP($G25,【参考】数式用!$A$4:$E$54,3, FALSE),0)),"")</f>
        <v/>
      </c>
      <c r="R25" s="258" t="str">
        <f>IF(AM25="×", 0,IF(P25="未入力あり","",ROUNDDOWN(ROUNDDOWN($H25*$I25,0)*VLOOKUP($G25,【参考】数式用!$A$4:$E$54,4,FALSE),0)))</f>
        <v/>
      </c>
      <c r="S25" s="339" t="str">
        <f>IF(AN25="×", 0,IF(P25="未入力あり","",ROUNDDOWN(ROUNDDOWN($H25*$I25,0)*VLOOKUP($G25,【参考】数式用!$A$4:$E$54,5, FALSE),0)))</f>
        <v/>
      </c>
      <c r="T25" s="342"/>
      <c r="U25" s="343"/>
      <c r="V25" s="33"/>
      <c r="W25" s="715"/>
      <c r="X25" s="715"/>
      <c r="Y25" s="715"/>
      <c r="Z25" s="715"/>
      <c r="AA25" s="715"/>
      <c r="AB25" s="715"/>
      <c r="AC25" s="715"/>
      <c r="AD25" s="715"/>
      <c r="AE25" s="715"/>
      <c r="AF25" s="715"/>
      <c r="AG25" s="715"/>
      <c r="AI25" s="345" t="str">
        <f t="shared" si="0"/>
        <v/>
      </c>
      <c r="AJ25" s="46" t="e">
        <f>VLOOKUP('別紙様式2-3（個表）'!$G25,【参考】数式用!$P$4:$Q$54,2, FALSE)</f>
        <v>#N/A</v>
      </c>
      <c r="AK25" s="46" t="e">
        <f>VLOOKUP('別紙様式2-3（個表）'!$G25,【参考】数式用!$P$4:$W$54,8, FALSE)</f>
        <v>#N/A</v>
      </c>
      <c r="AL25" s="46" t="e">
        <f>VLOOKUP('別紙様式2-3（個表）'!$G25,【参考】数式用!$P$4:$AD$54,15,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15" t="str">
        <f>IF(基本情報入力シート!AD69="","",基本情報入力シート!AD69)</f>
        <v/>
      </c>
      <c r="I26" s="335" t="str">
        <f>IF(基本情報入力シート!AE69="","",基本情報入力シート!AE69)</f>
        <v/>
      </c>
      <c r="J26" s="450"/>
      <c r="K26" s="451"/>
      <c r="L26" s="449"/>
      <c r="M26" s="336" t="str">
        <f>IF(G26="", "", VLOOKUP(AO26,【参考】数式用!$AZ$3:$BA$6, 2, FALSE))</f>
        <v/>
      </c>
      <c r="N26" s="337" t="str">
        <f>IF(G26="","",VLOOKUP(G26,【参考】数式用!$A$4:$L$54,MATCH('別紙様式2-3（個表）'!M26,【参考】数式用!$J$3:$L$3,0)+9,FALSE))</f>
        <v/>
      </c>
      <c r="O26" s="453" t="s">
        <v>2396</v>
      </c>
      <c r="P26" s="338" t="str">
        <f t="shared" si="5"/>
        <v>未入力あり</v>
      </c>
      <c r="Q26" s="258" t="str">
        <f>IFERROR(IF(P26="未入力あり","",ROUNDDOWN(ROUNDDOWN($H26*$I26,0)*VLOOKUP($G26,【参考】数式用!$A$4:$E$54,3, FALSE),0)),"")</f>
        <v/>
      </c>
      <c r="R26" s="258" t="str">
        <f>IF(AM26="×", 0,IF(P26="未入力あり","",ROUNDDOWN(ROUNDDOWN($H26*$I26,0)*VLOOKUP($G26,【参考】数式用!$A$4:$E$54,4,FALSE),0)))</f>
        <v/>
      </c>
      <c r="S26" s="339" t="str">
        <f>IF(AN26="×", 0,IF(P26="未入力あり","",ROUNDDOWN(ROUNDDOWN($H26*$I26,0)*VLOOKUP($G26,【参考】数式用!$A$4:$E$54,5, FALSE),0)))</f>
        <v/>
      </c>
      <c r="T26" s="342"/>
      <c r="U26" s="343"/>
      <c r="V26" s="33"/>
      <c r="W26" s="715"/>
      <c r="X26" s="715"/>
      <c r="Y26" s="715"/>
      <c r="Z26" s="715"/>
      <c r="AA26" s="715"/>
      <c r="AB26" s="715"/>
      <c r="AC26" s="715"/>
      <c r="AD26" s="715"/>
      <c r="AE26" s="715"/>
      <c r="AF26" s="715"/>
      <c r="AG26" s="715"/>
      <c r="AI26" s="345" t="str">
        <f t="shared" si="0"/>
        <v/>
      </c>
      <c r="AJ26" s="46" t="e">
        <f>VLOOKUP('別紙様式2-3（個表）'!$G26,【参考】数式用!$P$4:$Q$54,2, FALSE)</f>
        <v>#N/A</v>
      </c>
      <c r="AK26" s="46" t="e">
        <f>VLOOKUP('別紙様式2-3（個表）'!$G26,【参考】数式用!$P$4:$W$54,8, FALSE)</f>
        <v>#N/A</v>
      </c>
      <c r="AL26" s="46" t="e">
        <f>VLOOKUP('別紙様式2-3（個表）'!$G26,【参考】数式用!$P$4:$AD$54,15,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15" t="str">
        <f>IF(基本情報入力シート!AD70="","",基本情報入力シート!AD70)</f>
        <v/>
      </c>
      <c r="I27" s="335" t="str">
        <f>IF(基本情報入力シート!AE70="","",基本情報入力シート!AE70)</f>
        <v/>
      </c>
      <c r="J27" s="450"/>
      <c r="K27" s="449"/>
      <c r="L27" s="449"/>
      <c r="M27" s="336" t="str">
        <f>IF(G27="", "", VLOOKUP(AO27,【参考】数式用!$AZ$3:$BA$6, 2, FALSE))</f>
        <v/>
      </c>
      <c r="N27" s="337" t="str">
        <f>IF(G27="","",VLOOKUP(G27,【参考】数式用!$A$4:$L$54,MATCH('別紙様式2-3（個表）'!M27,【参考】数式用!$J$3:$L$3,0)+9,FALSE))</f>
        <v/>
      </c>
      <c r="O27" s="453" t="s">
        <v>2396</v>
      </c>
      <c r="P27" s="338" t="str">
        <f t="shared" si="5"/>
        <v>未入力あり</v>
      </c>
      <c r="Q27" s="258" t="str">
        <f>IFERROR(IF(P27="未入力あり","",ROUNDDOWN(ROUNDDOWN($H27*$I27,0)*VLOOKUP($G27,【参考】数式用!$A$4:$E$54,3, FALSE),0)),"")</f>
        <v/>
      </c>
      <c r="R27" s="258" t="str">
        <f>IF(AM27="×", 0,IF(P27="未入力あり","",ROUNDDOWN(ROUNDDOWN($H27*$I27,0)*VLOOKUP($G27,【参考】数式用!$A$4:$E$54,4,FALSE),0)))</f>
        <v/>
      </c>
      <c r="S27" s="339" t="str">
        <f>IF(AN27="×", 0,IF(P27="未入力あり","",ROUNDDOWN(ROUNDDOWN($H27*$I27,0)*VLOOKUP($G27,【参考】数式用!$A$4:$E$54,5, FALSE),0)))</f>
        <v/>
      </c>
      <c r="T27" s="342"/>
      <c r="U27" s="343"/>
      <c r="V27" s="33"/>
      <c r="W27" s="715"/>
      <c r="X27" s="715"/>
      <c r="Y27" s="715"/>
      <c r="Z27" s="715"/>
      <c r="AA27" s="715"/>
      <c r="AB27" s="715"/>
      <c r="AC27" s="715"/>
      <c r="AD27" s="715"/>
      <c r="AE27" s="715"/>
      <c r="AF27" s="715"/>
      <c r="AG27" s="715"/>
      <c r="AI27" s="345" t="str">
        <f t="shared" si="0"/>
        <v/>
      </c>
      <c r="AJ27" s="46" t="e">
        <f>VLOOKUP('別紙様式2-3（個表）'!$G27,【参考】数式用!$P$4:$Q$54,2, FALSE)</f>
        <v>#N/A</v>
      </c>
      <c r="AK27" s="46" t="e">
        <f>VLOOKUP('別紙様式2-3（個表）'!$G27,【参考】数式用!$P$4:$W$54,8, FALSE)</f>
        <v>#N/A</v>
      </c>
      <c r="AL27" s="46" t="e">
        <f>VLOOKUP('別紙様式2-3（個表）'!$G27,【参考】数式用!$P$4:$AD$54,15,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15" t="str">
        <f>IF(基本情報入力シート!AD71="","",基本情報入力シート!AD71)</f>
        <v/>
      </c>
      <c r="I28" s="335" t="str">
        <f>IF(基本情報入力シート!AE71="","",基本情報入力シート!AE71)</f>
        <v/>
      </c>
      <c r="J28" s="450"/>
      <c r="K28" s="449"/>
      <c r="L28" s="449"/>
      <c r="M28" s="336" t="str">
        <f>IF(G28="", "", VLOOKUP(AO28,【参考】数式用!$AZ$3:$BA$6, 2, FALSE))</f>
        <v/>
      </c>
      <c r="N28" s="337" t="str">
        <f>IF(G28="","",VLOOKUP(G28,【参考】数式用!$A$4:$L$54,MATCH('別紙様式2-3（個表）'!M28,【参考】数式用!$J$3:$L$3,0)+9,FALSE))</f>
        <v/>
      </c>
      <c r="O28" s="452" t="s">
        <v>2396</v>
      </c>
      <c r="P28" s="338" t="str">
        <f t="shared" si="5"/>
        <v>未入力あり</v>
      </c>
      <c r="Q28" s="258" t="str">
        <f>IFERROR(IF(P28="未入力あり","",ROUNDDOWN(ROUNDDOWN($H28*$I28,0)*VLOOKUP($G28,【参考】数式用!$A$4:$E$54,3, FALSE),0)),"")</f>
        <v/>
      </c>
      <c r="R28" s="258" t="str">
        <f>IF(AM28="×", 0,IF(P28="未入力あり","",ROUNDDOWN(ROUNDDOWN($H28*$I28,0)*VLOOKUP($G28,【参考】数式用!$A$4:$E$54,4,FALSE),0)))</f>
        <v/>
      </c>
      <c r="S28" s="339" t="str">
        <f>IF(AN28="×", 0,IF(P28="未入力あり","",ROUNDDOWN(ROUNDDOWN($H28*$I28,0)*VLOOKUP($G28,【参考】数式用!$A$4:$E$54,5, FALSE),0)))</f>
        <v/>
      </c>
      <c r="T28" s="342"/>
      <c r="U28" s="343"/>
      <c r="V28" s="33"/>
      <c r="W28" s="715"/>
      <c r="X28" s="715"/>
      <c r="Y28" s="715"/>
      <c r="Z28" s="715"/>
      <c r="AA28" s="715"/>
      <c r="AB28" s="715"/>
      <c r="AC28" s="715"/>
      <c r="AD28" s="715"/>
      <c r="AE28" s="715"/>
      <c r="AF28" s="715"/>
      <c r="AG28" s="715"/>
      <c r="AI28" s="345" t="str">
        <f t="shared" si="0"/>
        <v/>
      </c>
      <c r="AJ28" s="46" t="e">
        <f>VLOOKUP('別紙様式2-3（個表）'!$G28,【参考】数式用!$P$4:$Q$54,2, FALSE)</f>
        <v>#N/A</v>
      </c>
      <c r="AK28" s="46" t="e">
        <f>VLOOKUP('別紙様式2-3（個表）'!$G28,【参考】数式用!$P$4:$W$54,8, FALSE)</f>
        <v>#N/A</v>
      </c>
      <c r="AL28" s="46" t="e">
        <f>VLOOKUP('別紙様式2-3（個表）'!$G28,【参考】数式用!$P$4:$AD$54,15,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15" t="str">
        <f>IF(基本情報入力シート!AD72="","",基本情報入力シート!AD72)</f>
        <v/>
      </c>
      <c r="I29" s="335" t="str">
        <f>IF(基本情報入力シート!AE72="","",基本情報入力シート!AE72)</f>
        <v/>
      </c>
      <c r="J29" s="450"/>
      <c r="K29" s="449"/>
      <c r="L29" s="449"/>
      <c r="M29" s="336" t="str">
        <f>IF(G29="", "", VLOOKUP(AO29,【参考】数式用!$AZ$3:$BA$6, 2, FALSE))</f>
        <v/>
      </c>
      <c r="N29" s="337" t="str">
        <f>IF(G29="","",VLOOKUP(G29,【参考】数式用!$A$4:$L$54,MATCH('別紙様式2-3（個表）'!M29,【参考】数式用!$J$3:$L$3,0)+9,FALSE))</f>
        <v/>
      </c>
      <c r="O29" s="453" t="s">
        <v>2396</v>
      </c>
      <c r="P29" s="338" t="str">
        <f t="shared" si="5"/>
        <v>未入力あり</v>
      </c>
      <c r="Q29" s="258" t="str">
        <f>IFERROR(IF(P29="未入力あり","",ROUNDDOWN(ROUNDDOWN($H29*$I29,0)*VLOOKUP($G29,【参考】数式用!$A$4:$E$54,3, FALSE),0)),"")</f>
        <v/>
      </c>
      <c r="R29" s="258" t="str">
        <f>IF(AM29="×", 0,IF(P29="未入力あり","",ROUNDDOWN(ROUNDDOWN($H29*$I29,0)*VLOOKUP($G29,【参考】数式用!$A$4:$E$54,4,FALSE),0)))</f>
        <v/>
      </c>
      <c r="S29" s="339" t="str">
        <f>IF(AN29="×", 0,IF(P29="未入力あり","",ROUNDDOWN(ROUNDDOWN($H29*$I29,0)*VLOOKUP($G29,【参考】数式用!$A$4:$E$54,5, FALSE),0)))</f>
        <v/>
      </c>
      <c r="T29" s="342"/>
      <c r="U29" s="343"/>
      <c r="V29" s="33"/>
      <c r="W29" s="715"/>
      <c r="X29" s="715"/>
      <c r="Y29" s="715"/>
      <c r="Z29" s="715"/>
      <c r="AA29" s="715"/>
      <c r="AB29" s="715"/>
      <c r="AC29" s="715"/>
      <c r="AD29" s="715"/>
      <c r="AE29" s="715"/>
      <c r="AF29" s="715"/>
      <c r="AG29" s="715"/>
      <c r="AI29" s="345" t="str">
        <f t="shared" si="0"/>
        <v/>
      </c>
      <c r="AJ29" s="46" t="e">
        <f>VLOOKUP('別紙様式2-3（個表）'!$G29,【参考】数式用!$P$4:$Q$54,2, FALSE)</f>
        <v>#N/A</v>
      </c>
      <c r="AK29" s="46" t="e">
        <f>VLOOKUP('別紙様式2-3（個表）'!$G29,【参考】数式用!$P$4:$W$54,8, FALSE)</f>
        <v>#N/A</v>
      </c>
      <c r="AL29" s="46" t="e">
        <f>VLOOKUP('別紙様式2-3（個表）'!$G29,【参考】数式用!$P$4:$AD$54,15,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16" t="str">
        <f>IF(基本情報入力シート!AD73="","",基本情報入力シート!AD73)</f>
        <v/>
      </c>
      <c r="I30" s="335" t="str">
        <f>IF(基本情報入力シート!AE73="","",基本情報入力シート!AE73)</f>
        <v/>
      </c>
      <c r="J30" s="450"/>
      <c r="K30" s="449"/>
      <c r="L30" s="449"/>
      <c r="M30" s="427" t="str">
        <f>IF(G30="", "", VLOOKUP(AO30,【参考】数式用!$AZ$3:$BA$6, 2, FALSE))</f>
        <v/>
      </c>
      <c r="N30" s="428" t="str">
        <f>IF(G30="","",VLOOKUP(G30,【参考】数式用!$A$4:$L$54,MATCH('別紙様式2-3（個表）'!M30,【参考】数式用!$J$3:$L$3,0)+9,FALSE))</f>
        <v/>
      </c>
      <c r="O30" s="453" t="s">
        <v>2396</v>
      </c>
      <c r="P30" s="338" t="str">
        <f t="shared" si="5"/>
        <v>未入力あり</v>
      </c>
      <c r="Q30" s="258" t="str">
        <f>IFERROR(IF(P30="未入力あり","",ROUNDDOWN(ROUNDDOWN($H30*$I30,0)*VLOOKUP($G30,【参考】数式用!$A$4:$E$54,3, FALSE),0)),"")</f>
        <v/>
      </c>
      <c r="R30" s="258" t="str">
        <f>IF(AM30="×", 0,IF(P30="未入力あり","",ROUNDDOWN(ROUNDDOWN($H30*$I30,0)*VLOOKUP($G30,【参考】数式用!$A$4:$E$54,4,FALSE),0)))</f>
        <v/>
      </c>
      <c r="S30" s="339" t="str">
        <f>IF(AN30="×", 0,IF(P30="未入力あり","",ROUNDDOWN(ROUNDDOWN($H30*$I30,0)*VLOOKUP($G30,【参考】数式用!$A$4:$E$54,5, FALSE),0)))</f>
        <v/>
      </c>
      <c r="T30" s="342"/>
      <c r="U30" s="343"/>
      <c r="V30" s="33"/>
      <c r="W30" s="715"/>
      <c r="X30" s="715"/>
      <c r="Y30" s="715"/>
      <c r="Z30" s="715"/>
      <c r="AA30" s="715"/>
      <c r="AB30" s="715"/>
      <c r="AC30" s="715"/>
      <c r="AD30" s="715"/>
      <c r="AE30" s="715"/>
      <c r="AF30" s="715"/>
      <c r="AG30" s="715"/>
      <c r="AI30" s="345" t="str">
        <f t="shared" si="0"/>
        <v/>
      </c>
      <c r="AJ30" s="46" t="e">
        <f>VLOOKUP('別紙様式2-3（個表）'!$G30,【参考】数式用!$P$4:$Q$54,2, FALSE)</f>
        <v>#N/A</v>
      </c>
      <c r="AK30" s="46" t="e">
        <f>VLOOKUP('別紙様式2-3（個表）'!$G30,【参考】数式用!$P$4:$W$54,8, FALSE)</f>
        <v>#N/A</v>
      </c>
      <c r="AL30" s="46" t="e">
        <f>VLOOKUP('別紙様式2-3（個表）'!$G30,【参考】数式用!$P$4:$AD$54,15,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15" t="str">
        <f>IF(基本情報入力シート!AD74="","",基本情報入力シート!AD74)</f>
        <v/>
      </c>
      <c r="I31" s="335" t="str">
        <f>IF(基本情報入力シート!AE74="","",基本情報入力シート!AE74)</f>
        <v/>
      </c>
      <c r="J31" s="450"/>
      <c r="K31" s="451"/>
      <c r="L31" s="449"/>
      <c r="M31" s="336" t="str">
        <f>IF(G31="", "", VLOOKUP(AO31,【参考】数式用!$AZ$3:$BA$6, 2, FALSE))</f>
        <v/>
      </c>
      <c r="N31" s="337" t="str">
        <f>IF(G31="","",VLOOKUP(G31,【参考】数式用!$A$4:$L$54,MATCH('別紙様式2-3（個表）'!M31,【参考】数式用!$J$3:$L$3,0)+9,FALSE))</f>
        <v/>
      </c>
      <c r="O31" s="452" t="s">
        <v>2396</v>
      </c>
      <c r="P31" s="338" t="str">
        <f t="shared" si="5"/>
        <v>未入力あり</v>
      </c>
      <c r="Q31" s="258" t="str">
        <f>IFERROR(IF(P31="未入力あり","",ROUNDDOWN(ROUNDDOWN($H31*$I31,0)*VLOOKUP($G31,【参考】数式用!$A$4:$E$54,3, FALSE),0)),"")</f>
        <v/>
      </c>
      <c r="R31" s="258" t="str">
        <f>IF(AM31="×", 0,IF(P31="未入力あり","",ROUNDDOWN(ROUNDDOWN($H31*$I31,0)*VLOOKUP($G31,【参考】数式用!$A$4:$E$54,4,FALSE),0)))</f>
        <v/>
      </c>
      <c r="S31" s="339" t="str">
        <f>IF(AN31="×", 0,IF(P31="未入力あり","",ROUNDDOWN(ROUNDDOWN($H31*$I31,0)*VLOOKUP($G31,【参考】数式用!$A$4:$E$54,5, FALSE),0)))</f>
        <v/>
      </c>
      <c r="T31" s="342"/>
      <c r="U31" s="343"/>
      <c r="V31" s="33"/>
      <c r="W31" s="715"/>
      <c r="X31" s="715"/>
      <c r="Y31" s="715"/>
      <c r="Z31" s="715"/>
      <c r="AA31" s="715"/>
      <c r="AB31" s="715"/>
      <c r="AC31" s="715"/>
      <c r="AD31" s="715"/>
      <c r="AE31" s="715"/>
      <c r="AF31" s="715"/>
      <c r="AG31" s="715"/>
      <c r="AI31" s="345" t="str">
        <f t="shared" si="0"/>
        <v/>
      </c>
      <c r="AJ31" s="46" t="e">
        <f>VLOOKUP('別紙様式2-3（個表）'!$G31,【参考】数式用!$P$4:$Q$54,2, FALSE)</f>
        <v>#N/A</v>
      </c>
      <c r="AK31" s="46" t="e">
        <f>VLOOKUP('別紙様式2-3（個表）'!$G31,【参考】数式用!$P$4:$W$54,8, FALSE)</f>
        <v>#N/A</v>
      </c>
      <c r="AL31" s="46" t="e">
        <f>VLOOKUP('別紙様式2-3（個表）'!$G31,【参考】数式用!$P$4:$AD$54,15,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15" t="str">
        <f>IF(基本情報入力シート!AD75="","",基本情報入力シート!AD75)</f>
        <v/>
      </c>
      <c r="I32" s="335" t="str">
        <f>IF(基本情報入力シート!AE75="","",基本情報入力シート!AE75)</f>
        <v/>
      </c>
      <c r="J32" s="450"/>
      <c r="K32" s="451"/>
      <c r="L32" s="449"/>
      <c r="M32" s="336" t="str">
        <f>IF(G32="", "", VLOOKUP(AO32,【参考】数式用!$AZ$3:$BA$6, 2, FALSE))</f>
        <v/>
      </c>
      <c r="N32" s="337" t="str">
        <f>IF(G32="","",VLOOKUP(G32,【参考】数式用!$A$4:$L$54,MATCH('別紙様式2-3（個表）'!M32,【参考】数式用!$J$3:$L$3,0)+9,FALSE))</f>
        <v/>
      </c>
      <c r="O32" s="453" t="s">
        <v>2396</v>
      </c>
      <c r="P32" s="338" t="str">
        <f t="shared" si="5"/>
        <v>未入力あり</v>
      </c>
      <c r="Q32" s="258" t="str">
        <f>IFERROR(IF(P32="未入力あり","",ROUNDDOWN(ROUNDDOWN($H32*$I32,0)*VLOOKUP($G32,【参考】数式用!$A$4:$E$54,3, FALSE),0)),"")</f>
        <v/>
      </c>
      <c r="R32" s="258" t="str">
        <f>IF(AM32="×", 0,IF(P32="未入力あり","",ROUNDDOWN(ROUNDDOWN($H32*$I32,0)*VLOOKUP($G32,【参考】数式用!$A$4:$E$54,4,FALSE),0)))</f>
        <v/>
      </c>
      <c r="S32" s="339" t="str">
        <f>IF(AN32="×", 0,IF(P32="未入力あり","",ROUNDDOWN(ROUNDDOWN($H32*$I32,0)*VLOOKUP($G32,【参考】数式用!$A$4:$E$54,5, FALSE),0)))</f>
        <v/>
      </c>
      <c r="T32" s="342"/>
      <c r="U32" s="343"/>
      <c r="V32" s="33"/>
      <c r="W32" s="715"/>
      <c r="X32" s="715"/>
      <c r="Y32" s="715"/>
      <c r="Z32" s="715"/>
      <c r="AA32" s="715"/>
      <c r="AB32" s="715"/>
      <c r="AC32" s="715"/>
      <c r="AD32" s="715"/>
      <c r="AE32" s="715"/>
      <c r="AF32" s="715"/>
      <c r="AG32" s="715"/>
      <c r="AI32" s="345" t="str">
        <f t="shared" si="0"/>
        <v/>
      </c>
      <c r="AJ32" s="46" t="e">
        <f>VLOOKUP('別紙様式2-3（個表）'!$G32,【参考】数式用!$P$4:$Q$54,2, FALSE)</f>
        <v>#N/A</v>
      </c>
      <c r="AK32" s="46" t="e">
        <f>VLOOKUP('別紙様式2-3（個表）'!$G32,【参考】数式用!$P$4:$W$54,8, FALSE)</f>
        <v>#N/A</v>
      </c>
      <c r="AL32" s="46" t="e">
        <f>VLOOKUP('別紙様式2-3（個表）'!$G32,【参考】数式用!$P$4:$AD$54,15,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15" t="str">
        <f>IF(基本情報入力シート!AD76="","",基本情報入力シート!AD76)</f>
        <v/>
      </c>
      <c r="I33" s="335" t="str">
        <f>IF(基本情報入力シート!AE76="","",基本情報入力シート!AE76)</f>
        <v/>
      </c>
      <c r="J33" s="450"/>
      <c r="K33" s="449"/>
      <c r="L33" s="449"/>
      <c r="M33" s="336" t="str">
        <f>IF(G33="", "", VLOOKUP(AO33,【参考】数式用!$AZ$3:$BA$6, 2, FALSE))</f>
        <v/>
      </c>
      <c r="N33" s="337" t="str">
        <f>IF(G33="","",VLOOKUP(G33,【参考】数式用!$A$4:$L$54,MATCH('別紙様式2-3（個表）'!M33,【参考】数式用!$J$3:$L$3,0)+9,FALSE))</f>
        <v/>
      </c>
      <c r="O33" s="453" t="s">
        <v>2396</v>
      </c>
      <c r="P33" s="338" t="str">
        <f t="shared" si="5"/>
        <v>未入力あり</v>
      </c>
      <c r="Q33" s="258" t="str">
        <f>IFERROR(IF(P33="未入力あり","",ROUNDDOWN(ROUNDDOWN($H33*$I33,0)*VLOOKUP($G33,【参考】数式用!$A$4:$E$54,3, FALSE),0)),"")</f>
        <v/>
      </c>
      <c r="R33" s="258" t="str">
        <f>IF(AM33="×", 0,IF(P33="未入力あり","",ROUNDDOWN(ROUNDDOWN($H33*$I33,0)*VLOOKUP($G33,【参考】数式用!$A$4:$E$54,4,FALSE),0)))</f>
        <v/>
      </c>
      <c r="S33" s="339" t="str">
        <f>IF(AN33="×", 0,IF(P33="未入力あり","",ROUNDDOWN(ROUNDDOWN($H33*$I33,0)*VLOOKUP($G33,【参考】数式用!$A$4:$E$54,5, FALSE),0)))</f>
        <v/>
      </c>
      <c r="T33" s="342"/>
      <c r="U33" s="343"/>
      <c r="V33" s="33"/>
      <c r="W33" s="715"/>
      <c r="X33" s="715"/>
      <c r="Y33" s="715"/>
      <c r="Z33" s="715"/>
      <c r="AA33" s="715"/>
      <c r="AB33" s="715"/>
      <c r="AC33" s="715"/>
      <c r="AD33" s="715"/>
      <c r="AE33" s="715"/>
      <c r="AF33" s="715"/>
      <c r="AG33" s="715"/>
      <c r="AI33" s="345" t="str">
        <f t="shared" si="0"/>
        <v/>
      </c>
      <c r="AJ33" s="46" t="e">
        <f>VLOOKUP('別紙様式2-3（個表）'!$G33,【参考】数式用!$P$4:$Q$54,2, FALSE)</f>
        <v>#N/A</v>
      </c>
      <c r="AK33" s="46" t="e">
        <f>VLOOKUP('別紙様式2-3（個表）'!$G33,【参考】数式用!$P$4:$W$54,8, FALSE)</f>
        <v>#N/A</v>
      </c>
      <c r="AL33" s="46" t="e">
        <f>VLOOKUP('別紙様式2-3（個表）'!$G33,【参考】数式用!$P$4:$AD$54,15,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15" t="str">
        <f>IF(基本情報入力シート!AD77="","",基本情報入力シート!AD77)</f>
        <v/>
      </c>
      <c r="I34" s="335" t="str">
        <f>IF(基本情報入力シート!AE77="","",基本情報入力シート!AE77)</f>
        <v/>
      </c>
      <c r="J34" s="450"/>
      <c r="K34" s="449"/>
      <c r="L34" s="449"/>
      <c r="M34" s="336" t="str">
        <f>IF(G34="", "", VLOOKUP(AO34,【参考】数式用!$AZ$3:$BA$6, 2, FALSE))</f>
        <v/>
      </c>
      <c r="N34" s="337" t="str">
        <f>IF(G34="","",VLOOKUP(G34,【参考】数式用!$A$4:$L$54,MATCH('別紙様式2-3（個表）'!M34,【参考】数式用!$J$3:$L$3,0)+9,FALSE))</f>
        <v/>
      </c>
      <c r="O34" s="452" t="s">
        <v>2396</v>
      </c>
      <c r="P34" s="338" t="str">
        <f t="shared" si="5"/>
        <v>未入力あり</v>
      </c>
      <c r="Q34" s="258" t="str">
        <f>IFERROR(IF(P34="未入力あり","",ROUNDDOWN(ROUNDDOWN($H34*$I34,0)*VLOOKUP($G34,【参考】数式用!$A$4:$E$54,3, FALSE),0)),"")</f>
        <v/>
      </c>
      <c r="R34" s="258" t="str">
        <f>IF(AM34="×", 0,IF(P34="未入力あり","",ROUNDDOWN(ROUNDDOWN($H34*$I34,0)*VLOOKUP($G34,【参考】数式用!$A$4:$E$54,4,FALSE),0)))</f>
        <v/>
      </c>
      <c r="S34" s="339" t="str">
        <f>IF(AN34="×", 0,IF(P34="未入力あり","",ROUNDDOWN(ROUNDDOWN($H34*$I34,0)*VLOOKUP($G34,【参考】数式用!$A$4:$E$54,5, FALSE),0)))</f>
        <v/>
      </c>
      <c r="T34" s="342"/>
      <c r="U34" s="343"/>
      <c r="V34" s="33"/>
      <c r="W34" s="715"/>
      <c r="X34" s="715"/>
      <c r="Y34" s="715"/>
      <c r="Z34" s="715"/>
      <c r="AA34" s="715"/>
      <c r="AB34" s="715"/>
      <c r="AC34" s="715"/>
      <c r="AD34" s="715"/>
      <c r="AE34" s="715"/>
      <c r="AF34" s="715"/>
      <c r="AG34" s="715"/>
      <c r="AI34" s="345" t="str">
        <f t="shared" si="0"/>
        <v/>
      </c>
      <c r="AJ34" s="46" t="e">
        <f>VLOOKUP('別紙様式2-3（個表）'!$G34,【参考】数式用!$P$4:$Q$54,2, FALSE)</f>
        <v>#N/A</v>
      </c>
      <c r="AK34" s="46" t="e">
        <f>VLOOKUP('別紙様式2-3（個表）'!$G34,【参考】数式用!$P$4:$W$54,8, FALSE)</f>
        <v>#N/A</v>
      </c>
      <c r="AL34" s="46" t="e">
        <f>VLOOKUP('別紙様式2-3（個表）'!$G34,【参考】数式用!$P$4:$AD$54,15,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15" t="str">
        <f>IF(基本情報入力シート!AD78="","",基本情報入力シート!AD78)</f>
        <v/>
      </c>
      <c r="I35" s="335" t="str">
        <f>IF(基本情報入力シート!AE78="","",基本情報入力シート!AE78)</f>
        <v/>
      </c>
      <c r="J35" s="450"/>
      <c r="K35" s="449"/>
      <c r="L35" s="449"/>
      <c r="M35" s="336" t="str">
        <f>IF(G35="", "", VLOOKUP(AO35,【参考】数式用!$AZ$3:$BA$6, 2, FALSE))</f>
        <v/>
      </c>
      <c r="N35" s="337" t="str">
        <f>IF(G35="","",VLOOKUP(G35,【参考】数式用!$A$4:$L$54,MATCH('別紙様式2-3（個表）'!M35,【参考】数式用!$J$3:$L$3,0)+9,FALSE))</f>
        <v/>
      </c>
      <c r="O35" s="453" t="s">
        <v>2396</v>
      </c>
      <c r="P35" s="338" t="str">
        <f t="shared" si="5"/>
        <v>未入力あり</v>
      </c>
      <c r="Q35" s="258" t="str">
        <f>IFERROR(IF(P35="未入力あり","",ROUNDDOWN(ROUNDDOWN($H35*$I35,0)*VLOOKUP($G35,【参考】数式用!$A$4:$E$54,3, FALSE),0)),"")</f>
        <v/>
      </c>
      <c r="R35" s="258" t="str">
        <f>IF(AM35="×", 0,IF(P35="未入力あり","",ROUNDDOWN(ROUNDDOWN($H35*$I35,0)*VLOOKUP($G35,【参考】数式用!$A$4:$E$54,4,FALSE),0)))</f>
        <v/>
      </c>
      <c r="S35" s="339" t="str">
        <f>IF(AN35="×", 0,IF(P35="未入力あり","",ROUNDDOWN(ROUNDDOWN($H35*$I35,0)*VLOOKUP($G35,【参考】数式用!$A$4:$E$54,5, FALSE),0)))</f>
        <v/>
      </c>
      <c r="T35" s="342"/>
      <c r="U35" s="343"/>
      <c r="V35" s="33"/>
      <c r="W35" s="715"/>
      <c r="X35" s="715"/>
      <c r="Y35" s="715"/>
      <c r="Z35" s="715"/>
      <c r="AA35" s="715"/>
      <c r="AB35" s="715"/>
      <c r="AC35" s="715"/>
      <c r="AD35" s="715"/>
      <c r="AE35" s="715"/>
      <c r="AF35" s="715"/>
      <c r="AG35" s="715"/>
      <c r="AI35" s="345" t="str">
        <f t="shared" si="0"/>
        <v/>
      </c>
      <c r="AJ35" s="46" t="e">
        <f>VLOOKUP('別紙様式2-3（個表）'!$G35,【参考】数式用!$P$4:$Q$54,2, FALSE)</f>
        <v>#N/A</v>
      </c>
      <c r="AK35" s="46" t="e">
        <f>VLOOKUP('別紙様式2-3（個表）'!$G35,【参考】数式用!$P$4:$W$54,8, FALSE)</f>
        <v>#N/A</v>
      </c>
      <c r="AL35" s="46" t="e">
        <f>VLOOKUP('別紙様式2-3（個表）'!$G35,【参考】数式用!$P$4:$AD$54,15,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15" t="str">
        <f>IF(基本情報入力シート!AD79="","",基本情報入力シート!AD79)</f>
        <v/>
      </c>
      <c r="I36" s="335" t="str">
        <f>IF(基本情報入力シート!AE79="","",基本情報入力シート!AE79)</f>
        <v/>
      </c>
      <c r="J36" s="450"/>
      <c r="K36" s="449"/>
      <c r="L36" s="449"/>
      <c r="M36" s="336" t="str">
        <f>IF(G36="", "", VLOOKUP(AO36,【参考】数式用!$AZ$3:$BA$6, 2, FALSE))</f>
        <v/>
      </c>
      <c r="N36" s="337" t="str">
        <f>IF(G36="","",VLOOKUP(G36,【参考】数式用!$A$4:$L$54,MATCH('別紙様式2-3（個表）'!M36,【参考】数式用!$J$3:$L$3,0)+9,FALSE))</f>
        <v/>
      </c>
      <c r="O36" s="453" t="s">
        <v>2396</v>
      </c>
      <c r="P36" s="338" t="str">
        <f t="shared" si="5"/>
        <v>未入力あり</v>
      </c>
      <c r="Q36" s="258" t="str">
        <f>IFERROR(IF(P36="未入力あり","",ROUNDDOWN(ROUNDDOWN($H36*$I36,0)*VLOOKUP($G36,【参考】数式用!$A$4:$E$54,3, FALSE),0)),"")</f>
        <v/>
      </c>
      <c r="R36" s="258" t="str">
        <f>IF(AM36="×", 0,IF(P36="未入力あり","",ROUNDDOWN(ROUNDDOWN($H36*$I36,0)*VLOOKUP($G36,【参考】数式用!$A$4:$E$54,4,FALSE),0)))</f>
        <v/>
      </c>
      <c r="S36" s="339" t="str">
        <f>IF(AN36="×", 0,IF(P36="未入力あり","",ROUNDDOWN(ROUNDDOWN($H36*$I36,0)*VLOOKUP($G36,【参考】数式用!$A$4:$E$54,5, FALSE),0)))</f>
        <v/>
      </c>
      <c r="T36" s="342"/>
      <c r="U36" s="343"/>
      <c r="V36" s="33"/>
      <c r="W36" s="715"/>
      <c r="X36" s="715"/>
      <c r="Y36" s="715"/>
      <c r="Z36" s="715"/>
      <c r="AA36" s="715"/>
      <c r="AB36" s="715"/>
      <c r="AC36" s="715"/>
      <c r="AD36" s="715"/>
      <c r="AE36" s="715"/>
      <c r="AF36" s="715"/>
      <c r="AG36" s="715"/>
      <c r="AI36" s="345" t="str">
        <f t="shared" si="0"/>
        <v/>
      </c>
      <c r="AJ36" s="46" t="e">
        <f>VLOOKUP('別紙様式2-3（個表）'!$G36,【参考】数式用!$P$4:$Q$54,2, FALSE)</f>
        <v>#N/A</v>
      </c>
      <c r="AK36" s="46" t="e">
        <f>VLOOKUP('別紙様式2-3（個表）'!$G36,【参考】数式用!$P$4:$W$54,8, FALSE)</f>
        <v>#N/A</v>
      </c>
      <c r="AL36" s="46" t="e">
        <f>VLOOKUP('別紙様式2-3（個表）'!$G36,【参考】数式用!$P$4:$AD$54,15,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15" t="str">
        <f>IF(基本情報入力シート!AD80="","",基本情報入力シート!AD80)</f>
        <v/>
      </c>
      <c r="I37" s="335" t="str">
        <f>IF(基本情報入力シート!AE80="","",基本情報入力シート!AE80)</f>
        <v/>
      </c>
      <c r="J37" s="450"/>
      <c r="K37" s="451"/>
      <c r="L37" s="449"/>
      <c r="M37" s="336" t="str">
        <f>IF(G37="", "", VLOOKUP(AO37,【参考】数式用!$AZ$3:$BA$6, 2, FALSE))</f>
        <v/>
      </c>
      <c r="N37" s="337" t="str">
        <f>IF(G37="","",VLOOKUP(G37,【参考】数式用!$A$4:$L$54,MATCH('別紙様式2-3（個表）'!M37,【参考】数式用!$J$3:$L$3,0)+9,FALSE))</f>
        <v/>
      </c>
      <c r="O37" s="452" t="s">
        <v>2396</v>
      </c>
      <c r="P37" s="338" t="str">
        <f t="shared" si="5"/>
        <v>未入力あり</v>
      </c>
      <c r="Q37" s="258" t="str">
        <f>IFERROR(IF(P37="未入力あり","",ROUNDDOWN(ROUNDDOWN($H37*$I37,0)*VLOOKUP($G37,【参考】数式用!$A$4:$E$54,3, FALSE),0)),"")</f>
        <v/>
      </c>
      <c r="R37" s="258" t="str">
        <f>IF(AM37="×", 0,IF(P37="未入力あり","",ROUNDDOWN(ROUNDDOWN($H37*$I37,0)*VLOOKUP($G37,【参考】数式用!$A$4:$E$54,4,FALSE),0)))</f>
        <v/>
      </c>
      <c r="S37" s="339" t="str">
        <f>IF(AN37="×", 0,IF(P37="未入力あり","",ROUNDDOWN(ROUNDDOWN($H37*$I37,0)*VLOOKUP($G37,【参考】数式用!$A$4:$E$54,5, FALSE),0)))</f>
        <v/>
      </c>
      <c r="T37" s="342"/>
      <c r="U37" s="343"/>
      <c r="V37" s="33"/>
      <c r="W37" s="715"/>
      <c r="X37" s="715"/>
      <c r="Y37" s="715"/>
      <c r="Z37" s="715"/>
      <c r="AA37" s="715"/>
      <c r="AB37" s="715"/>
      <c r="AC37" s="715"/>
      <c r="AD37" s="715"/>
      <c r="AE37" s="715"/>
      <c r="AF37" s="715"/>
      <c r="AG37" s="715"/>
      <c r="AI37" s="345" t="str">
        <f t="shared" si="0"/>
        <v/>
      </c>
      <c r="AJ37" s="46" t="e">
        <f>VLOOKUP('別紙様式2-3（個表）'!$G37,【参考】数式用!$P$4:$Q$54,2, FALSE)</f>
        <v>#N/A</v>
      </c>
      <c r="AK37" s="46" t="e">
        <f>VLOOKUP('別紙様式2-3（個表）'!$G37,【参考】数式用!$P$4:$W$54,8, FALSE)</f>
        <v>#N/A</v>
      </c>
      <c r="AL37" s="46" t="e">
        <f>VLOOKUP('別紙様式2-3（個表）'!$G37,【参考】数式用!$P$4:$AD$54,15,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15" t="str">
        <f>IF(基本情報入力シート!AD81="","",基本情報入力シート!AD81)</f>
        <v/>
      </c>
      <c r="I38" s="335" t="str">
        <f>IF(基本情報入力シート!AE81="","",基本情報入力シート!AE81)</f>
        <v/>
      </c>
      <c r="J38" s="450"/>
      <c r="K38" s="451"/>
      <c r="L38" s="449"/>
      <c r="M38" s="336" t="str">
        <f>IF(G38="", "", VLOOKUP(AO38,【参考】数式用!$AZ$3:$BA$6, 2, FALSE))</f>
        <v/>
      </c>
      <c r="N38" s="337" t="str">
        <f>IF(G38="","",VLOOKUP(G38,【参考】数式用!$A$4:$L$54,MATCH('別紙様式2-3（個表）'!M38,【参考】数式用!$J$3:$L$3,0)+9,FALSE))</f>
        <v/>
      </c>
      <c r="O38" s="453" t="s">
        <v>2396</v>
      </c>
      <c r="P38" s="338" t="str">
        <f t="shared" si="5"/>
        <v>未入力あり</v>
      </c>
      <c r="Q38" s="258" t="str">
        <f>IFERROR(IF(P38="未入力あり","",ROUNDDOWN(ROUNDDOWN($H38*$I38,0)*VLOOKUP($G38,【参考】数式用!$A$4:$E$54,3, FALSE),0)),"")</f>
        <v/>
      </c>
      <c r="R38" s="258" t="str">
        <f>IF(AM38="×", 0,IF(P38="未入力あり","",ROUNDDOWN(ROUNDDOWN($H38*$I38,0)*VLOOKUP($G38,【参考】数式用!$A$4:$E$54,4,FALSE),0)))</f>
        <v/>
      </c>
      <c r="S38" s="339" t="str">
        <f>IF(AN38="×", 0,IF(P38="未入力あり","",ROUNDDOWN(ROUNDDOWN($H38*$I38,0)*VLOOKUP($G38,【参考】数式用!$A$4:$E$54,5, FALSE),0)))</f>
        <v/>
      </c>
      <c r="T38" s="342"/>
      <c r="U38" s="343"/>
      <c r="V38" s="33"/>
      <c r="W38" s="715"/>
      <c r="X38" s="715"/>
      <c r="Y38" s="715"/>
      <c r="Z38" s="715"/>
      <c r="AA38" s="715"/>
      <c r="AB38" s="715"/>
      <c r="AC38" s="715"/>
      <c r="AD38" s="715"/>
      <c r="AE38" s="715"/>
      <c r="AF38" s="715"/>
      <c r="AG38" s="715"/>
      <c r="AI38" s="345" t="str">
        <f t="shared" si="0"/>
        <v/>
      </c>
      <c r="AJ38" s="46" t="e">
        <f>VLOOKUP('別紙様式2-3（個表）'!$G38,【参考】数式用!$P$4:$Q$54,2, FALSE)</f>
        <v>#N/A</v>
      </c>
      <c r="AK38" s="46" t="e">
        <f>VLOOKUP('別紙様式2-3（個表）'!$G38,【参考】数式用!$P$4:$W$54,8, FALSE)</f>
        <v>#N/A</v>
      </c>
      <c r="AL38" s="46" t="e">
        <f>VLOOKUP('別紙様式2-3（個表）'!$G38,【参考】数式用!$P$4:$AD$54,15,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15" t="str">
        <f>IF(基本情報入力シート!AD82="","",基本情報入力シート!AD82)</f>
        <v/>
      </c>
      <c r="I39" s="335" t="str">
        <f>IF(基本情報入力シート!AE82="","",基本情報入力シート!AE82)</f>
        <v/>
      </c>
      <c r="J39" s="450"/>
      <c r="K39" s="449"/>
      <c r="L39" s="449"/>
      <c r="M39" s="336" t="str">
        <f>IF(G39="", "", VLOOKUP(AO39,【参考】数式用!$AZ$3:$BA$6, 2, FALSE))</f>
        <v/>
      </c>
      <c r="N39" s="337" t="str">
        <f>IF(G39="","",VLOOKUP(G39,【参考】数式用!$A$4:$L$54,MATCH('別紙様式2-3（個表）'!M39,【参考】数式用!$J$3:$L$3,0)+9,FALSE))</f>
        <v/>
      </c>
      <c r="O39" s="453" t="s">
        <v>2396</v>
      </c>
      <c r="P39" s="338" t="str">
        <f t="shared" si="5"/>
        <v>未入力あり</v>
      </c>
      <c r="Q39" s="258" t="str">
        <f>IFERROR(IF(P39="未入力あり","",ROUNDDOWN(ROUNDDOWN($H39*$I39,0)*VLOOKUP($G39,【参考】数式用!$A$4:$E$54,3, FALSE),0)),"")</f>
        <v/>
      </c>
      <c r="R39" s="258" t="str">
        <f>IF(AM39="×", 0,IF(P39="未入力あり","",ROUNDDOWN(ROUNDDOWN($H39*$I39,0)*VLOOKUP($G39,【参考】数式用!$A$4:$E$54,4,FALSE),0)))</f>
        <v/>
      </c>
      <c r="S39" s="339" t="str">
        <f>IF(AN39="×", 0,IF(P39="未入力あり","",ROUNDDOWN(ROUNDDOWN($H39*$I39,0)*VLOOKUP($G39,【参考】数式用!$A$4:$E$54,5, FALSE),0)))</f>
        <v/>
      </c>
      <c r="T39" s="342"/>
      <c r="U39" s="343"/>
      <c r="V39" s="33"/>
      <c r="W39" s="715"/>
      <c r="X39" s="715"/>
      <c r="Y39" s="715"/>
      <c r="Z39" s="715"/>
      <c r="AA39" s="715"/>
      <c r="AB39" s="715"/>
      <c r="AC39" s="715"/>
      <c r="AD39" s="715"/>
      <c r="AE39" s="715"/>
      <c r="AF39" s="715"/>
      <c r="AG39" s="715"/>
      <c r="AI39" s="345" t="str">
        <f t="shared" si="0"/>
        <v/>
      </c>
      <c r="AJ39" s="46" t="e">
        <f>VLOOKUP('別紙様式2-3（個表）'!$G39,【参考】数式用!$P$4:$Q$54,2, FALSE)</f>
        <v>#N/A</v>
      </c>
      <c r="AK39" s="46" t="e">
        <f>VLOOKUP('別紙様式2-3（個表）'!$G39,【参考】数式用!$P$4:$W$54,8, FALSE)</f>
        <v>#N/A</v>
      </c>
      <c r="AL39" s="46" t="e">
        <f>VLOOKUP('別紙様式2-3（個表）'!$G39,【参考】数式用!$P$4:$AD$54,15,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15" t="str">
        <f>IF(基本情報入力シート!AD83="","",基本情報入力シート!AD83)</f>
        <v/>
      </c>
      <c r="I40" s="335" t="str">
        <f>IF(基本情報入力シート!AE83="","",基本情報入力シート!AE83)</f>
        <v/>
      </c>
      <c r="J40" s="450"/>
      <c r="K40" s="449"/>
      <c r="L40" s="449"/>
      <c r="M40" s="336" t="str">
        <f>IF(G40="", "", VLOOKUP(AO40,【参考】数式用!$AZ$3:$BA$6, 2, FALSE))</f>
        <v/>
      </c>
      <c r="N40" s="337" t="str">
        <f>IF(G40="","",VLOOKUP(G40,【参考】数式用!$A$4:$L$54,MATCH('別紙様式2-3（個表）'!M40,【参考】数式用!$J$3:$L$3,0)+9,FALSE))</f>
        <v/>
      </c>
      <c r="O40" s="452" t="s">
        <v>2396</v>
      </c>
      <c r="P40" s="338" t="str">
        <f t="shared" si="5"/>
        <v>未入力あり</v>
      </c>
      <c r="Q40" s="258" t="str">
        <f>IFERROR(IF(P40="未入力あり","",ROUNDDOWN(ROUNDDOWN($H40*$I40,0)*VLOOKUP($G40,【参考】数式用!$A$4:$E$54,3, FALSE),0)),"")</f>
        <v/>
      </c>
      <c r="R40" s="258" t="str">
        <f>IF(AM40="×", 0,IF(P40="未入力あり","",ROUNDDOWN(ROUNDDOWN($H40*$I40,0)*VLOOKUP($G40,【参考】数式用!$A$4:$E$54,4,FALSE),0)))</f>
        <v/>
      </c>
      <c r="S40" s="339" t="str">
        <f>IF(AN40="×", 0,IF(P40="未入力あり","",ROUNDDOWN(ROUNDDOWN($H40*$I40,0)*VLOOKUP($G40,【参考】数式用!$A$4:$E$54,5, FALSE),0)))</f>
        <v/>
      </c>
      <c r="T40" s="342"/>
      <c r="U40" s="343"/>
      <c r="V40" s="33"/>
      <c r="W40" s="715"/>
      <c r="X40" s="715"/>
      <c r="Y40" s="715"/>
      <c r="Z40" s="715"/>
      <c r="AA40" s="715"/>
      <c r="AB40" s="715"/>
      <c r="AC40" s="715"/>
      <c r="AD40" s="715"/>
      <c r="AE40" s="715"/>
      <c r="AF40" s="715"/>
      <c r="AG40" s="715"/>
      <c r="AI40" s="345" t="str">
        <f t="shared" si="0"/>
        <v/>
      </c>
      <c r="AJ40" s="46" t="e">
        <f>VLOOKUP('別紙様式2-3（個表）'!$G40,【参考】数式用!$P$4:$Q$54,2, FALSE)</f>
        <v>#N/A</v>
      </c>
      <c r="AK40" s="46" t="e">
        <f>VLOOKUP('別紙様式2-3（個表）'!$G40,【参考】数式用!$P$4:$W$54,8, FALSE)</f>
        <v>#N/A</v>
      </c>
      <c r="AL40" s="46" t="e">
        <f>VLOOKUP('別紙様式2-3（個表）'!$G40,【参考】数式用!$P$4:$AD$54,15,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15" t="str">
        <f>IF(基本情報入力シート!AD84="","",基本情報入力シート!AD84)</f>
        <v/>
      </c>
      <c r="I41" s="335" t="str">
        <f>IF(基本情報入力シート!AE84="","",基本情報入力シート!AE84)</f>
        <v/>
      </c>
      <c r="J41" s="450"/>
      <c r="K41" s="449"/>
      <c r="L41" s="449"/>
      <c r="M41" s="336" t="str">
        <f>IF(G41="", "", VLOOKUP(AO41,【参考】数式用!$AZ$3:$BA$6, 2, FALSE))</f>
        <v/>
      </c>
      <c r="N41" s="337" t="str">
        <f>IF(G41="","",VLOOKUP(G41,【参考】数式用!$A$4:$L$54,MATCH('別紙様式2-3（個表）'!M41,【参考】数式用!$J$3:$L$3,0)+9,FALSE))</f>
        <v/>
      </c>
      <c r="O41" s="453" t="s">
        <v>2396</v>
      </c>
      <c r="P41" s="338" t="str">
        <f t="shared" si="5"/>
        <v>未入力あり</v>
      </c>
      <c r="Q41" s="258" t="str">
        <f>IFERROR(IF(P41="未入力あり","",ROUNDDOWN(ROUNDDOWN($H41*$I41,0)*VLOOKUP($G41,【参考】数式用!$A$4:$E$54,3, FALSE),0)),"")</f>
        <v/>
      </c>
      <c r="R41" s="258" t="str">
        <f>IF(AM41="×", 0,IF(P41="未入力あり","",ROUNDDOWN(ROUNDDOWN($H41*$I41,0)*VLOOKUP($G41,【参考】数式用!$A$4:$E$54,4,FALSE),0)))</f>
        <v/>
      </c>
      <c r="S41" s="339" t="str">
        <f>IF(AN41="×", 0,IF(P41="未入力あり","",ROUNDDOWN(ROUNDDOWN($H41*$I41,0)*VLOOKUP($G41,【参考】数式用!$A$4:$E$54,5, FALSE),0)))</f>
        <v/>
      </c>
      <c r="T41" s="342"/>
      <c r="U41" s="343"/>
      <c r="V41" s="33"/>
      <c r="W41" s="715"/>
      <c r="X41" s="715"/>
      <c r="Y41" s="715"/>
      <c r="Z41" s="715"/>
      <c r="AA41" s="715"/>
      <c r="AB41" s="715"/>
      <c r="AC41" s="715"/>
      <c r="AD41" s="715"/>
      <c r="AE41" s="715"/>
      <c r="AF41" s="715"/>
      <c r="AG41" s="715"/>
      <c r="AI41" s="345" t="str">
        <f t="shared" si="0"/>
        <v/>
      </c>
      <c r="AJ41" s="46" t="e">
        <f>VLOOKUP('別紙様式2-3（個表）'!$G41,【参考】数式用!$P$4:$Q$54,2, FALSE)</f>
        <v>#N/A</v>
      </c>
      <c r="AK41" s="46" t="e">
        <f>VLOOKUP('別紙様式2-3（個表）'!$G41,【参考】数式用!$P$4:$W$54,8, FALSE)</f>
        <v>#N/A</v>
      </c>
      <c r="AL41" s="46" t="e">
        <f>VLOOKUP('別紙様式2-3（個表）'!$G41,【参考】数式用!$P$4:$AD$54,15,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15" t="str">
        <f>IF(基本情報入力シート!AD85="","",基本情報入力シート!AD85)</f>
        <v/>
      </c>
      <c r="I42" s="335" t="str">
        <f>IF(基本情報入力シート!AE85="","",基本情報入力シート!AE85)</f>
        <v/>
      </c>
      <c r="J42" s="450"/>
      <c r="K42" s="449"/>
      <c r="L42" s="449"/>
      <c r="M42" s="336" t="str">
        <f>IF(G42="", "", VLOOKUP(AO42,【参考】数式用!$AZ$3:$BA$6, 2, FALSE))</f>
        <v/>
      </c>
      <c r="N42" s="337" t="str">
        <f>IF(G42="","",VLOOKUP(G42,【参考】数式用!$A$4:$L$54,MATCH('別紙様式2-3（個表）'!M42,【参考】数式用!$J$3:$L$3,0)+9,FALSE))</f>
        <v/>
      </c>
      <c r="O42" s="452" t="s">
        <v>2396</v>
      </c>
      <c r="P42" s="338" t="str">
        <f t="shared" si="5"/>
        <v>未入力あり</v>
      </c>
      <c r="Q42" s="258" t="str">
        <f>IFERROR(IF(P42="未入力あり","",ROUNDDOWN(ROUNDDOWN($H42*$I42,0)*VLOOKUP($G42,【参考】数式用!$A$4:$E$54,3, FALSE),0)),"")</f>
        <v/>
      </c>
      <c r="R42" s="258" t="str">
        <f>IF(AM42="×", 0,IF(P42="未入力あり","",ROUNDDOWN(ROUNDDOWN($H42*$I42,0)*VLOOKUP($G42,【参考】数式用!$A$4:$E$54,4,FALSE),0)))</f>
        <v/>
      </c>
      <c r="S42" s="339" t="str">
        <f>IF(AN42="×", 0,IF(P42="未入力あり","",ROUNDDOWN(ROUNDDOWN($H42*$I42,0)*VLOOKUP($G42,【参考】数式用!$A$4:$E$54,5, FALSE),0)))</f>
        <v/>
      </c>
      <c r="T42" s="342"/>
      <c r="U42" s="343"/>
      <c r="V42" s="33"/>
      <c r="W42" s="715"/>
      <c r="X42" s="715"/>
      <c r="Y42" s="715"/>
      <c r="Z42" s="715"/>
      <c r="AA42" s="715"/>
      <c r="AB42" s="715"/>
      <c r="AC42" s="715"/>
      <c r="AD42" s="715"/>
      <c r="AE42" s="715"/>
      <c r="AF42" s="715"/>
      <c r="AG42" s="715"/>
      <c r="AI42" s="345" t="str">
        <f t="shared" si="0"/>
        <v/>
      </c>
      <c r="AJ42" s="46" t="e">
        <f>VLOOKUP('別紙様式2-3（個表）'!$G42,【参考】数式用!$P$4:$Q$54,2, FALSE)</f>
        <v>#N/A</v>
      </c>
      <c r="AK42" s="46" t="e">
        <f>VLOOKUP('別紙様式2-3（個表）'!$G42,【参考】数式用!$P$4:$W$54,8, FALSE)</f>
        <v>#N/A</v>
      </c>
      <c r="AL42" s="46" t="e">
        <f>VLOOKUP('別紙様式2-3（個表）'!$G42,【参考】数式用!$P$4:$AD$54,15,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15" t="str">
        <f>IF(基本情報入力シート!AD86="","",基本情報入力シート!AD86)</f>
        <v/>
      </c>
      <c r="I43" s="335" t="str">
        <f>IF(基本情報入力シート!AE86="","",基本情報入力シート!AE86)</f>
        <v/>
      </c>
      <c r="J43" s="450"/>
      <c r="K43" s="451"/>
      <c r="L43" s="449"/>
      <c r="M43" s="336" t="str">
        <f>IF(G43="", "", VLOOKUP(AO43,【参考】数式用!$AZ$3:$BA$6, 2, FALSE))</f>
        <v/>
      </c>
      <c r="N43" s="337" t="str">
        <f>IF(G43="","",VLOOKUP(G43,【参考】数式用!$A$4:$L$54,MATCH('別紙様式2-3（個表）'!M43,【参考】数式用!$J$3:$L$3,0)+9,FALSE))</f>
        <v/>
      </c>
      <c r="O43" s="453" t="s">
        <v>2396</v>
      </c>
      <c r="P43" s="338" t="str">
        <f t="shared" si="5"/>
        <v>未入力あり</v>
      </c>
      <c r="Q43" s="258" t="str">
        <f>IFERROR(IF(P43="未入力あり","",ROUNDDOWN(ROUNDDOWN($H43*$I43,0)*VLOOKUP($G43,【参考】数式用!$A$4:$E$54,3, FALSE),0)),"")</f>
        <v/>
      </c>
      <c r="R43" s="258" t="str">
        <f>IF(AM43="×", 0,IF(P43="未入力あり","",ROUNDDOWN(ROUNDDOWN($H43*$I43,0)*VLOOKUP($G43,【参考】数式用!$A$4:$E$54,4,FALSE),0)))</f>
        <v/>
      </c>
      <c r="S43" s="339" t="str">
        <f>IF(AN43="×", 0,IF(P43="未入力あり","",ROUNDDOWN(ROUNDDOWN($H43*$I43,0)*VLOOKUP($G43,【参考】数式用!$A$4:$E$54,5, FALSE),0)))</f>
        <v/>
      </c>
      <c r="T43" s="342"/>
      <c r="U43" s="343"/>
      <c r="V43" s="33"/>
      <c r="W43" s="715"/>
      <c r="X43" s="715"/>
      <c r="Y43" s="715"/>
      <c r="Z43" s="715"/>
      <c r="AA43" s="715"/>
      <c r="AB43" s="715"/>
      <c r="AC43" s="715"/>
      <c r="AD43" s="715"/>
      <c r="AE43" s="715"/>
      <c r="AF43" s="715"/>
      <c r="AG43" s="715"/>
      <c r="AI43" s="345" t="str">
        <f t="shared" si="0"/>
        <v/>
      </c>
      <c r="AJ43" s="46" t="e">
        <f>VLOOKUP('別紙様式2-3（個表）'!$G43,【参考】数式用!$P$4:$Q$54,2, FALSE)</f>
        <v>#N/A</v>
      </c>
      <c r="AK43" s="46" t="e">
        <f>VLOOKUP('別紙様式2-3（個表）'!$G43,【参考】数式用!$P$4:$W$54,8, FALSE)</f>
        <v>#N/A</v>
      </c>
      <c r="AL43" s="46" t="e">
        <f>VLOOKUP('別紙様式2-3（個表）'!$G43,【参考】数式用!$P$4:$AD$54,15,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15" t="str">
        <f>IF(基本情報入力シート!AD87="","",基本情報入力シート!AD87)</f>
        <v/>
      </c>
      <c r="I44" s="335" t="str">
        <f>IF(基本情報入力シート!AE87="","",基本情報入力シート!AE87)</f>
        <v/>
      </c>
      <c r="J44" s="450"/>
      <c r="K44" s="451"/>
      <c r="L44" s="449"/>
      <c r="M44" s="336" t="str">
        <f>IF(G44="", "", VLOOKUP(AO44,【参考】数式用!$AZ$3:$BA$6, 2, FALSE))</f>
        <v/>
      </c>
      <c r="N44" s="337" t="str">
        <f>IF(G44="","",VLOOKUP(G44,【参考】数式用!$A$4:$L$54,MATCH('別紙様式2-3（個表）'!M44,【参考】数式用!$J$3:$L$3,0)+9,FALSE))</f>
        <v/>
      </c>
      <c r="O44" s="453" t="s">
        <v>2396</v>
      </c>
      <c r="P44" s="338" t="str">
        <f t="shared" si="5"/>
        <v>未入力あり</v>
      </c>
      <c r="Q44" s="258" t="str">
        <f>IFERROR(IF(P44="未入力あり","",ROUNDDOWN(ROUNDDOWN($H44*$I44,0)*VLOOKUP($G44,【参考】数式用!$A$4:$E$54,3, FALSE),0)),"")</f>
        <v/>
      </c>
      <c r="R44" s="258" t="str">
        <f>IF(AM44="×", 0,IF(P44="未入力あり","",ROUNDDOWN(ROUNDDOWN($H44*$I44,0)*VLOOKUP($G44,【参考】数式用!$A$4:$E$54,4,FALSE),0)))</f>
        <v/>
      </c>
      <c r="S44" s="339" t="str">
        <f>IF(AN44="×", 0,IF(P44="未入力あり","",ROUNDDOWN(ROUNDDOWN($H44*$I44,0)*VLOOKUP($G44,【参考】数式用!$A$4:$E$54,5, FALSE),0)))</f>
        <v/>
      </c>
      <c r="T44" s="342"/>
      <c r="U44" s="343"/>
      <c r="V44" s="33"/>
      <c r="W44" s="715"/>
      <c r="X44" s="715"/>
      <c r="Y44" s="715"/>
      <c r="Z44" s="715"/>
      <c r="AA44" s="715"/>
      <c r="AB44" s="715"/>
      <c r="AC44" s="715"/>
      <c r="AD44" s="715"/>
      <c r="AE44" s="715"/>
      <c r="AF44" s="715"/>
      <c r="AG44" s="715"/>
      <c r="AI44" s="345" t="str">
        <f t="shared" si="0"/>
        <v/>
      </c>
      <c r="AJ44" s="46" t="e">
        <f>VLOOKUP('別紙様式2-3（個表）'!$G44,【参考】数式用!$P$4:$Q$54,2, FALSE)</f>
        <v>#N/A</v>
      </c>
      <c r="AK44" s="46" t="e">
        <f>VLOOKUP('別紙様式2-3（個表）'!$G44,【参考】数式用!$P$4:$W$54,8, FALSE)</f>
        <v>#N/A</v>
      </c>
      <c r="AL44" s="46" t="e">
        <f>VLOOKUP('別紙様式2-3（個表）'!$G44,【参考】数式用!$P$4:$AD$54,15,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15" t="str">
        <f>IF(基本情報入力シート!AD88="","",基本情報入力シート!AD88)</f>
        <v/>
      </c>
      <c r="I45" s="335" t="str">
        <f>IF(基本情報入力シート!AE88="","",基本情報入力シート!AE88)</f>
        <v/>
      </c>
      <c r="J45" s="450"/>
      <c r="K45" s="449"/>
      <c r="L45" s="449"/>
      <c r="M45" s="336" t="str">
        <f>IF(G45="", "", VLOOKUP(AO45,【参考】数式用!$AZ$3:$BA$6, 2, FALSE))</f>
        <v/>
      </c>
      <c r="N45" s="337" t="str">
        <f>IF(G45="","",VLOOKUP(G45,【参考】数式用!$A$4:$L$54,MATCH('別紙様式2-3（個表）'!M45,【参考】数式用!$J$3:$L$3,0)+9,FALSE))</f>
        <v/>
      </c>
      <c r="O45" s="452" t="s">
        <v>2396</v>
      </c>
      <c r="P45" s="338" t="str">
        <f t="shared" si="5"/>
        <v>未入力あり</v>
      </c>
      <c r="Q45" s="258" t="str">
        <f>IFERROR(IF(P45="未入力あり","",ROUNDDOWN(ROUNDDOWN($H45*$I45,0)*VLOOKUP($G45,【参考】数式用!$A$4:$E$54,3, FALSE),0)),"")</f>
        <v/>
      </c>
      <c r="R45" s="258" t="str">
        <f>IF(AM45="×", 0,IF(P45="未入力あり","",ROUNDDOWN(ROUNDDOWN($H45*$I45,0)*VLOOKUP($G45,【参考】数式用!$A$4:$E$54,4,FALSE),0)))</f>
        <v/>
      </c>
      <c r="S45" s="339" t="str">
        <f>IF(AN45="×", 0,IF(P45="未入力あり","",ROUNDDOWN(ROUNDDOWN($H45*$I45,0)*VLOOKUP($G45,【参考】数式用!$A$4:$E$54,5, FALSE),0)))</f>
        <v/>
      </c>
      <c r="T45" s="342"/>
      <c r="U45" s="343"/>
      <c r="V45" s="33"/>
      <c r="W45" s="715"/>
      <c r="X45" s="715"/>
      <c r="Y45" s="715"/>
      <c r="Z45" s="715"/>
      <c r="AA45" s="715"/>
      <c r="AB45" s="715"/>
      <c r="AC45" s="715"/>
      <c r="AD45" s="715"/>
      <c r="AE45" s="715"/>
      <c r="AF45" s="715"/>
      <c r="AG45" s="715"/>
      <c r="AI45" s="345" t="str">
        <f t="shared" si="0"/>
        <v/>
      </c>
      <c r="AJ45" s="46" t="e">
        <f>VLOOKUP('別紙様式2-3（個表）'!$G45,【参考】数式用!$P$4:$Q$54,2, FALSE)</f>
        <v>#N/A</v>
      </c>
      <c r="AK45" s="46" t="e">
        <f>VLOOKUP('別紙様式2-3（個表）'!$G45,【参考】数式用!$P$4:$W$54,8, FALSE)</f>
        <v>#N/A</v>
      </c>
      <c r="AL45" s="46" t="e">
        <f>VLOOKUP('別紙様式2-3（個表）'!$G45,【参考】数式用!$P$4:$AD$54,15,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15" t="str">
        <f>IF(基本情報入力シート!AD89="","",基本情報入力シート!AD89)</f>
        <v/>
      </c>
      <c r="I46" s="335" t="str">
        <f>IF(基本情報入力シート!AE89="","",基本情報入力シート!AE89)</f>
        <v/>
      </c>
      <c r="J46" s="450"/>
      <c r="K46" s="449"/>
      <c r="L46" s="449"/>
      <c r="M46" s="336" t="str">
        <f>IF(G46="", "", VLOOKUP(AO46,【参考】数式用!$AZ$3:$BA$6, 2, FALSE))</f>
        <v/>
      </c>
      <c r="N46" s="337" t="str">
        <f>IF(G46="","",VLOOKUP(G46,【参考】数式用!$A$4:$L$54,MATCH('別紙様式2-3（個表）'!M46,【参考】数式用!$J$3:$L$3,0)+9,FALSE))</f>
        <v/>
      </c>
      <c r="O46" s="453" t="s">
        <v>2396</v>
      </c>
      <c r="P46" s="338" t="str">
        <f t="shared" si="5"/>
        <v>未入力あり</v>
      </c>
      <c r="Q46" s="258" t="str">
        <f>IFERROR(IF(P46="未入力あり","",ROUNDDOWN(ROUNDDOWN($H46*$I46,0)*VLOOKUP($G46,【参考】数式用!$A$4:$E$54,3, FALSE),0)),"")</f>
        <v/>
      </c>
      <c r="R46" s="258" t="str">
        <f>IF(AM46="×", 0,IF(P46="未入力あり","",ROUNDDOWN(ROUNDDOWN($H46*$I46,0)*VLOOKUP($G46,【参考】数式用!$A$4:$E$54,4,FALSE),0)))</f>
        <v/>
      </c>
      <c r="S46" s="339" t="str">
        <f>IF(AN46="×", 0,IF(P46="未入力あり","",ROUNDDOWN(ROUNDDOWN($H46*$I46,0)*VLOOKUP($G46,【参考】数式用!$A$4:$E$54,5, FALSE),0)))</f>
        <v/>
      </c>
      <c r="T46" s="342"/>
      <c r="U46" s="343"/>
      <c r="V46" s="33"/>
      <c r="W46" s="715"/>
      <c r="X46" s="715"/>
      <c r="Y46" s="715"/>
      <c r="Z46" s="715"/>
      <c r="AA46" s="715"/>
      <c r="AB46" s="715"/>
      <c r="AC46" s="715"/>
      <c r="AD46" s="715"/>
      <c r="AE46" s="715"/>
      <c r="AF46" s="715"/>
      <c r="AG46" s="715"/>
      <c r="AI46" s="345" t="str">
        <f t="shared" si="0"/>
        <v/>
      </c>
      <c r="AJ46" s="46" t="e">
        <f>VLOOKUP('別紙様式2-3（個表）'!$G46,【参考】数式用!$P$4:$Q$54,2, FALSE)</f>
        <v>#N/A</v>
      </c>
      <c r="AK46" s="46" t="e">
        <f>VLOOKUP('別紙様式2-3（個表）'!$G46,【参考】数式用!$P$4:$W$54,8, FALSE)</f>
        <v>#N/A</v>
      </c>
      <c r="AL46" s="46" t="e">
        <f>VLOOKUP('別紙様式2-3（個表）'!$G46,【参考】数式用!$P$4:$AD$54,15,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15" t="str">
        <f>IF(基本情報入力シート!AD90="","",基本情報入力シート!AD90)</f>
        <v/>
      </c>
      <c r="I47" s="335" t="str">
        <f>IF(基本情報入力シート!AE90="","",基本情報入力シート!AE90)</f>
        <v/>
      </c>
      <c r="J47" s="450"/>
      <c r="K47" s="449"/>
      <c r="L47" s="449"/>
      <c r="M47" s="336" t="str">
        <f>IF(G47="", "", VLOOKUP(AO47,【参考】数式用!$AZ$3:$BA$6, 2, FALSE))</f>
        <v/>
      </c>
      <c r="N47" s="337" t="str">
        <f>IF(G47="","",VLOOKUP(G47,【参考】数式用!$A$4:$L$54,MATCH('別紙様式2-3（個表）'!M47,【参考】数式用!$J$3:$L$3,0)+9,FALSE))</f>
        <v/>
      </c>
      <c r="O47" s="453" t="s">
        <v>2396</v>
      </c>
      <c r="P47" s="338" t="str">
        <f t="shared" si="5"/>
        <v>未入力あり</v>
      </c>
      <c r="Q47" s="258" t="str">
        <f>IFERROR(IF(P47="未入力あり","",ROUNDDOWN(ROUNDDOWN($H47*$I47,0)*VLOOKUP($G47,【参考】数式用!$A$4:$E$54,3, FALSE),0)),"")</f>
        <v/>
      </c>
      <c r="R47" s="258" t="str">
        <f>IF(AM47="×", 0,IF(P47="未入力あり","",ROUNDDOWN(ROUNDDOWN($H47*$I47,0)*VLOOKUP($G47,【参考】数式用!$A$4:$E$54,4,FALSE),0)))</f>
        <v/>
      </c>
      <c r="S47" s="339" t="str">
        <f>IF(AN47="×", 0,IF(P47="未入力あり","",ROUNDDOWN(ROUNDDOWN($H47*$I47,0)*VLOOKUP($G47,【参考】数式用!$A$4:$E$54,5, FALSE),0)))</f>
        <v/>
      </c>
      <c r="T47" s="342"/>
      <c r="U47" s="343"/>
      <c r="V47" s="33"/>
      <c r="W47" s="715"/>
      <c r="X47" s="715"/>
      <c r="Y47" s="715"/>
      <c r="Z47" s="715"/>
      <c r="AA47" s="715"/>
      <c r="AB47" s="715"/>
      <c r="AC47" s="715"/>
      <c r="AD47" s="715"/>
      <c r="AE47" s="715"/>
      <c r="AF47" s="715"/>
      <c r="AG47" s="715"/>
      <c r="AI47" s="345" t="str">
        <f t="shared" si="0"/>
        <v/>
      </c>
      <c r="AJ47" s="46" t="e">
        <f>VLOOKUP('別紙様式2-3（個表）'!$G47,【参考】数式用!$P$4:$Q$54,2, FALSE)</f>
        <v>#N/A</v>
      </c>
      <c r="AK47" s="46" t="e">
        <f>VLOOKUP('別紙様式2-3（個表）'!$G47,【参考】数式用!$P$4:$W$54,8, FALSE)</f>
        <v>#N/A</v>
      </c>
      <c r="AL47" s="46" t="e">
        <f>VLOOKUP('別紙様式2-3（個表）'!$G47,【参考】数式用!$P$4:$AD$54,15,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15" t="str">
        <f>IF(基本情報入力シート!AD91="","",基本情報入力シート!AD91)</f>
        <v/>
      </c>
      <c r="I48" s="335" t="str">
        <f>IF(基本情報入力シート!AE91="","",基本情報入力シート!AE91)</f>
        <v/>
      </c>
      <c r="J48" s="450"/>
      <c r="K48" s="449"/>
      <c r="L48" s="449"/>
      <c r="M48" s="336" t="str">
        <f>IF(G48="", "", VLOOKUP(AO48,【参考】数式用!$AZ$3:$BA$6, 2, FALSE))</f>
        <v/>
      </c>
      <c r="N48" s="337" t="str">
        <f>IF(G48="","",VLOOKUP(G48,【参考】数式用!$A$4:$L$54,MATCH('別紙様式2-3（個表）'!M48,【参考】数式用!$J$3:$L$3,0)+9,FALSE))</f>
        <v/>
      </c>
      <c r="O48" s="452" t="s">
        <v>2396</v>
      </c>
      <c r="P48" s="338" t="str">
        <f t="shared" si="5"/>
        <v>未入力あり</v>
      </c>
      <c r="Q48" s="258" t="str">
        <f>IFERROR(IF(P48="未入力あり","",ROUNDDOWN(ROUNDDOWN($H48*$I48,0)*VLOOKUP($G48,【参考】数式用!$A$4:$E$54,3, FALSE),0)),"")</f>
        <v/>
      </c>
      <c r="R48" s="258" t="str">
        <f>IF(AM48="×", 0,IF(P48="未入力あり","",ROUNDDOWN(ROUNDDOWN($H48*$I48,0)*VLOOKUP($G48,【参考】数式用!$A$4:$E$54,4,FALSE),0)))</f>
        <v/>
      </c>
      <c r="S48" s="339" t="str">
        <f>IF(AN48="×", 0,IF(P48="未入力あり","",ROUNDDOWN(ROUNDDOWN($H48*$I48,0)*VLOOKUP($G48,【参考】数式用!$A$4:$E$54,5, FALSE),0)))</f>
        <v/>
      </c>
      <c r="T48" s="342"/>
      <c r="U48" s="343"/>
      <c r="V48" s="33"/>
      <c r="W48" s="715"/>
      <c r="X48" s="715"/>
      <c r="Y48" s="715"/>
      <c r="Z48" s="715"/>
      <c r="AA48" s="715"/>
      <c r="AB48" s="715"/>
      <c r="AC48" s="715"/>
      <c r="AD48" s="715"/>
      <c r="AE48" s="715"/>
      <c r="AF48" s="715"/>
      <c r="AG48" s="715"/>
      <c r="AI48" s="345" t="str">
        <f t="shared" si="0"/>
        <v/>
      </c>
      <c r="AJ48" s="46" t="e">
        <f>VLOOKUP('別紙様式2-3（個表）'!$G48,【参考】数式用!$P$4:$Q$54,2, FALSE)</f>
        <v>#N/A</v>
      </c>
      <c r="AK48" s="46" t="e">
        <f>VLOOKUP('別紙様式2-3（個表）'!$G48,【参考】数式用!$P$4:$W$54,8, FALSE)</f>
        <v>#N/A</v>
      </c>
      <c r="AL48" s="46" t="e">
        <f>VLOOKUP('別紙様式2-3（個表）'!$G48,【参考】数式用!$P$4:$AD$54,15,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15" t="str">
        <f>IF(基本情報入力シート!AD92="","",基本情報入力シート!AD92)</f>
        <v/>
      </c>
      <c r="I49" s="335" t="str">
        <f>IF(基本情報入力シート!AE92="","",基本情報入力シート!AE92)</f>
        <v/>
      </c>
      <c r="J49" s="450"/>
      <c r="K49" s="451"/>
      <c r="L49" s="449"/>
      <c r="M49" s="336" t="str">
        <f>IF(G49="", "", VLOOKUP(AO49,【参考】数式用!$AZ$3:$BA$6, 2, FALSE))</f>
        <v/>
      </c>
      <c r="N49" s="337" t="str">
        <f>IF(G49="","",VLOOKUP(G49,【参考】数式用!$A$4:$L$54,MATCH('別紙様式2-3（個表）'!M49,【参考】数式用!$J$3:$L$3,0)+9,FALSE))</f>
        <v/>
      </c>
      <c r="O49" s="453" t="s">
        <v>2396</v>
      </c>
      <c r="P49" s="338" t="str">
        <f t="shared" si="5"/>
        <v>未入力あり</v>
      </c>
      <c r="Q49" s="258" t="str">
        <f>IFERROR(IF(P49="未入力あり","",ROUNDDOWN(ROUNDDOWN($H49*$I49,0)*VLOOKUP($G49,【参考】数式用!$A$4:$E$54,3, FALSE),0)),"")</f>
        <v/>
      </c>
      <c r="R49" s="258" t="str">
        <f>IF(AM49="×", 0,IF(P49="未入力あり","",ROUNDDOWN(ROUNDDOWN($H49*$I49,0)*VLOOKUP($G49,【参考】数式用!$A$4:$E$54,4,FALSE),0)))</f>
        <v/>
      </c>
      <c r="S49" s="339" t="str">
        <f>IF(AN49="×", 0,IF(P49="未入力あり","",ROUNDDOWN(ROUNDDOWN($H49*$I49,0)*VLOOKUP($G49,【参考】数式用!$A$4:$E$54,5, FALSE),0)))</f>
        <v/>
      </c>
      <c r="T49" s="342"/>
      <c r="U49" s="343"/>
      <c r="V49" s="33"/>
      <c r="W49" s="715"/>
      <c r="X49" s="715"/>
      <c r="Y49" s="715"/>
      <c r="Z49" s="715"/>
      <c r="AA49" s="715"/>
      <c r="AB49" s="715"/>
      <c r="AC49" s="715"/>
      <c r="AD49" s="715"/>
      <c r="AE49" s="715"/>
      <c r="AF49" s="715"/>
      <c r="AG49" s="715"/>
      <c r="AI49" s="345" t="str">
        <f t="shared" si="0"/>
        <v/>
      </c>
      <c r="AJ49" s="46" t="e">
        <f>VLOOKUP('別紙様式2-3（個表）'!$G49,【参考】数式用!$P$4:$Q$54,2, FALSE)</f>
        <v>#N/A</v>
      </c>
      <c r="AK49" s="46" t="e">
        <f>VLOOKUP('別紙様式2-3（個表）'!$G49,【参考】数式用!$P$4:$W$54,8, FALSE)</f>
        <v>#N/A</v>
      </c>
      <c r="AL49" s="46" t="e">
        <f>VLOOKUP('別紙様式2-3（個表）'!$G49,【参考】数式用!$P$4:$AD$54,15,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15" t="str">
        <f>IF(基本情報入力シート!AD93="","",基本情報入力シート!AD93)</f>
        <v/>
      </c>
      <c r="I50" s="335" t="str">
        <f>IF(基本情報入力シート!AE93="","",基本情報入力シート!AE93)</f>
        <v/>
      </c>
      <c r="J50" s="450"/>
      <c r="K50" s="451"/>
      <c r="L50" s="449"/>
      <c r="M50" s="336" t="str">
        <f>IF(G50="", "", VLOOKUP(AO50,【参考】数式用!$AZ$3:$BA$6, 2, FALSE))</f>
        <v/>
      </c>
      <c r="N50" s="337" t="str">
        <f>IF(G50="","",VLOOKUP(G50,【参考】数式用!$A$4:$L$54,MATCH('別紙様式2-3（個表）'!M50,【参考】数式用!$J$3:$L$3,0)+9,FALSE))</f>
        <v/>
      </c>
      <c r="O50" s="453" t="s">
        <v>2396</v>
      </c>
      <c r="P50" s="338" t="str">
        <f t="shared" si="5"/>
        <v>未入力あり</v>
      </c>
      <c r="Q50" s="258" t="str">
        <f>IFERROR(IF(P50="未入力あり","",ROUNDDOWN(ROUNDDOWN($H50*$I50,0)*VLOOKUP($G50,【参考】数式用!$A$4:$E$54,3, FALSE),0)),"")</f>
        <v/>
      </c>
      <c r="R50" s="258" t="str">
        <f>IF(AM50="×", 0,IF(P50="未入力あり","",ROUNDDOWN(ROUNDDOWN($H50*$I50,0)*VLOOKUP($G50,【参考】数式用!$A$4:$E$54,4,FALSE),0)))</f>
        <v/>
      </c>
      <c r="S50" s="339" t="str">
        <f>IF(AN50="×", 0,IF(P50="未入力あり","",ROUNDDOWN(ROUNDDOWN($H50*$I50,0)*VLOOKUP($G50,【参考】数式用!$A$4:$E$54,5, FALSE),0)))</f>
        <v/>
      </c>
      <c r="T50" s="342"/>
      <c r="U50" s="343"/>
      <c r="V50" s="33"/>
      <c r="W50" s="715"/>
      <c r="X50" s="715"/>
      <c r="Y50" s="715"/>
      <c r="Z50" s="715"/>
      <c r="AA50" s="715"/>
      <c r="AB50" s="715"/>
      <c r="AC50" s="715"/>
      <c r="AD50" s="715"/>
      <c r="AE50" s="715"/>
      <c r="AF50" s="715"/>
      <c r="AG50" s="715"/>
      <c r="AI50" s="345" t="str">
        <f t="shared" si="0"/>
        <v/>
      </c>
      <c r="AJ50" s="46" t="e">
        <f>VLOOKUP('別紙様式2-3（個表）'!$G50,【参考】数式用!$P$4:$Q$54,2, FALSE)</f>
        <v>#N/A</v>
      </c>
      <c r="AK50" s="46" t="e">
        <f>VLOOKUP('別紙様式2-3（個表）'!$G50,【参考】数式用!$P$4:$W$54,8, FALSE)</f>
        <v>#N/A</v>
      </c>
      <c r="AL50" s="46" t="e">
        <f>VLOOKUP('別紙様式2-3（個表）'!$G50,【参考】数式用!$P$4:$AD$54,15,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15" t="str">
        <f>IF(基本情報入力シート!AD94="","",基本情報入力シート!AD94)</f>
        <v/>
      </c>
      <c r="I51" s="335" t="str">
        <f>IF(基本情報入力シート!AE94="","",基本情報入力シート!AE94)</f>
        <v/>
      </c>
      <c r="J51" s="450"/>
      <c r="K51" s="449"/>
      <c r="L51" s="449"/>
      <c r="M51" s="336" t="str">
        <f>IF(G51="", "", VLOOKUP(AO51,【参考】数式用!$AZ$3:$BA$6, 2, FALSE))</f>
        <v/>
      </c>
      <c r="N51" s="337" t="str">
        <f>IF(G51="","",VLOOKUP(G51,【参考】数式用!$A$4:$L$54,MATCH('別紙様式2-3（個表）'!M51,【参考】数式用!$J$3:$L$3,0)+9,FALSE))</f>
        <v/>
      </c>
      <c r="O51" s="452" t="s">
        <v>2396</v>
      </c>
      <c r="P51" s="338" t="str">
        <f t="shared" si="5"/>
        <v>未入力あり</v>
      </c>
      <c r="Q51" s="258" t="str">
        <f>IFERROR(IF(P51="未入力あり","",ROUNDDOWN(ROUNDDOWN($H51*$I51,0)*VLOOKUP($G51,【参考】数式用!$A$4:$E$54,3, FALSE),0)),"")</f>
        <v/>
      </c>
      <c r="R51" s="258" t="str">
        <f>IF(AM51="×", 0,IF(P51="未入力あり","",ROUNDDOWN(ROUNDDOWN($H51*$I51,0)*VLOOKUP($G51,【参考】数式用!$A$4:$E$54,4,FALSE),0)))</f>
        <v/>
      </c>
      <c r="S51" s="339" t="str">
        <f>IF(AN51="×", 0,IF(P51="未入力あり","",ROUNDDOWN(ROUNDDOWN($H51*$I51,0)*VLOOKUP($G51,【参考】数式用!$A$4:$E$54,5, FALSE),0)))</f>
        <v/>
      </c>
      <c r="T51" s="342"/>
      <c r="U51" s="343"/>
      <c r="V51" s="33"/>
      <c r="W51" s="715"/>
      <c r="X51" s="715"/>
      <c r="Y51" s="715"/>
      <c r="Z51" s="715"/>
      <c r="AA51" s="715"/>
      <c r="AB51" s="715"/>
      <c r="AC51" s="715"/>
      <c r="AD51" s="715"/>
      <c r="AE51" s="715"/>
      <c r="AF51" s="715"/>
      <c r="AG51" s="715"/>
      <c r="AI51" s="345" t="str">
        <f t="shared" si="0"/>
        <v/>
      </c>
      <c r="AJ51" s="46" t="e">
        <f>VLOOKUP('別紙様式2-3（個表）'!$G51,【参考】数式用!$P$4:$Q$54,2, FALSE)</f>
        <v>#N/A</v>
      </c>
      <c r="AK51" s="46" t="e">
        <f>VLOOKUP('別紙様式2-3（個表）'!$G51,【参考】数式用!$P$4:$W$54,8, FALSE)</f>
        <v>#N/A</v>
      </c>
      <c r="AL51" s="46" t="e">
        <f>VLOOKUP('別紙様式2-3（個表）'!$G51,【参考】数式用!$P$4:$AD$54,15,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15" t="str">
        <f>IF(基本情報入力シート!AD95="","",基本情報入力シート!AD95)</f>
        <v/>
      </c>
      <c r="I52" s="335" t="str">
        <f>IF(基本情報入力シート!AE95="","",基本情報入力シート!AE95)</f>
        <v/>
      </c>
      <c r="J52" s="450"/>
      <c r="K52" s="449"/>
      <c r="L52" s="449"/>
      <c r="M52" s="336" t="str">
        <f>IF(G52="", "", VLOOKUP(AO52,【参考】数式用!$AZ$3:$BA$6, 2, FALSE))</f>
        <v/>
      </c>
      <c r="N52" s="337" t="str">
        <f>IF(G52="","",VLOOKUP(G52,【参考】数式用!$A$4:$L$54,MATCH('別紙様式2-3（個表）'!M52,【参考】数式用!$J$3:$L$3,0)+9,FALSE))</f>
        <v/>
      </c>
      <c r="O52" s="453" t="s">
        <v>2396</v>
      </c>
      <c r="P52" s="338" t="str">
        <f t="shared" si="5"/>
        <v>未入力あり</v>
      </c>
      <c r="Q52" s="258" t="str">
        <f>IFERROR(IF(P52="未入力あり","",ROUNDDOWN(ROUNDDOWN($H52*$I52,0)*VLOOKUP($G52,【参考】数式用!$A$4:$E$54,3, FALSE),0)),"")</f>
        <v/>
      </c>
      <c r="R52" s="258" t="str">
        <f>IF(AM52="×", 0,IF(P52="未入力あり","",ROUNDDOWN(ROUNDDOWN($H52*$I52,0)*VLOOKUP($G52,【参考】数式用!$A$4:$E$54,4,FALSE),0)))</f>
        <v/>
      </c>
      <c r="S52" s="339" t="str">
        <f>IF(AN52="×", 0,IF(P52="未入力あり","",ROUNDDOWN(ROUNDDOWN($H52*$I52,0)*VLOOKUP($G52,【参考】数式用!$A$4:$E$54,5, FALSE),0)))</f>
        <v/>
      </c>
      <c r="T52" s="342"/>
      <c r="U52" s="343"/>
      <c r="V52" s="33"/>
      <c r="W52" s="715"/>
      <c r="X52" s="715"/>
      <c r="Y52" s="715"/>
      <c r="Z52" s="715"/>
      <c r="AA52" s="715"/>
      <c r="AB52" s="715"/>
      <c r="AC52" s="715"/>
      <c r="AD52" s="715"/>
      <c r="AE52" s="715"/>
      <c r="AF52" s="715"/>
      <c r="AG52" s="715"/>
      <c r="AI52" s="345" t="str">
        <f t="shared" si="0"/>
        <v/>
      </c>
      <c r="AJ52" s="46" t="e">
        <f>VLOOKUP('別紙様式2-3（個表）'!$G52,【参考】数式用!$P$4:$Q$54,2, FALSE)</f>
        <v>#N/A</v>
      </c>
      <c r="AK52" s="46" t="e">
        <f>VLOOKUP('別紙様式2-3（個表）'!$G52,【参考】数式用!$P$4:$W$54,8, FALSE)</f>
        <v>#N/A</v>
      </c>
      <c r="AL52" s="46" t="e">
        <f>VLOOKUP('別紙様式2-3（個表）'!$G52,【参考】数式用!$P$4:$AD$54,15,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15" t="str">
        <f>IF(基本情報入力シート!AD96="","",基本情報入力シート!AD96)</f>
        <v/>
      </c>
      <c r="I53" s="335" t="str">
        <f>IF(基本情報入力シート!AE96="","",基本情報入力シート!AE96)</f>
        <v/>
      </c>
      <c r="J53" s="450"/>
      <c r="K53" s="449"/>
      <c r="L53" s="449"/>
      <c r="M53" s="336" t="str">
        <f>IF(G53="", "", VLOOKUP(AO53,【参考】数式用!$AZ$3:$BA$6, 2, FALSE))</f>
        <v/>
      </c>
      <c r="N53" s="337" t="str">
        <f>IF(G53="","",VLOOKUP(G53,【参考】数式用!$A$4:$L$54,MATCH('別紙様式2-3（個表）'!M53,【参考】数式用!$J$3:$L$3,0)+9,FALSE))</f>
        <v/>
      </c>
      <c r="O53" s="453" t="s">
        <v>2396</v>
      </c>
      <c r="P53" s="338" t="str">
        <f t="shared" si="5"/>
        <v>未入力あり</v>
      </c>
      <c r="Q53" s="258" t="str">
        <f>IFERROR(IF(P53="未入力あり","",ROUNDDOWN(ROUNDDOWN($H53*$I53,0)*VLOOKUP($G53,【参考】数式用!$A$4:$E$54,3, FALSE),0)),"")</f>
        <v/>
      </c>
      <c r="R53" s="258" t="str">
        <f>IF(AM53="×", 0,IF(P53="未入力あり","",ROUNDDOWN(ROUNDDOWN($H53*$I53,0)*VLOOKUP($G53,【参考】数式用!$A$4:$E$54,4,FALSE),0)))</f>
        <v/>
      </c>
      <c r="S53" s="339" t="str">
        <f>IF(AN53="×", 0,IF(P53="未入力あり","",ROUNDDOWN(ROUNDDOWN($H53*$I53,0)*VLOOKUP($G53,【参考】数式用!$A$4:$E$54,5, FALSE),0)))</f>
        <v/>
      </c>
      <c r="T53" s="342"/>
      <c r="U53" s="343"/>
      <c r="V53" s="33"/>
      <c r="W53" s="715"/>
      <c r="X53" s="715"/>
      <c r="Y53" s="715"/>
      <c r="Z53" s="715"/>
      <c r="AA53" s="715"/>
      <c r="AB53" s="715"/>
      <c r="AC53" s="715"/>
      <c r="AD53" s="715"/>
      <c r="AE53" s="715"/>
      <c r="AF53" s="715"/>
      <c r="AG53" s="715"/>
      <c r="AI53" s="345" t="str">
        <f t="shared" si="0"/>
        <v/>
      </c>
      <c r="AJ53" s="46" t="e">
        <f>VLOOKUP('別紙様式2-3（個表）'!$G53,【参考】数式用!$P$4:$Q$54,2, FALSE)</f>
        <v>#N/A</v>
      </c>
      <c r="AK53" s="46" t="e">
        <f>VLOOKUP('別紙様式2-3（個表）'!$G53,【参考】数式用!$P$4:$W$54,8, FALSE)</f>
        <v>#N/A</v>
      </c>
      <c r="AL53" s="46" t="e">
        <f>VLOOKUP('別紙様式2-3（個表）'!$G53,【参考】数式用!$P$4:$AD$54,15,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15" t="str">
        <f>IF(基本情報入力シート!AD97="","",基本情報入力シート!AD97)</f>
        <v/>
      </c>
      <c r="I54" s="335" t="str">
        <f>IF(基本情報入力シート!AE97="","",基本情報入力シート!AE97)</f>
        <v/>
      </c>
      <c r="J54" s="450"/>
      <c r="K54" s="449"/>
      <c r="L54" s="449"/>
      <c r="M54" s="336" t="str">
        <f>IF(G54="", "", VLOOKUP(AO54,【参考】数式用!$AZ$3:$BA$6, 2, FALSE))</f>
        <v/>
      </c>
      <c r="N54" s="337" t="str">
        <f>IF(G54="","",VLOOKUP(G54,【参考】数式用!$A$4:$L$54,MATCH('別紙様式2-3（個表）'!M54,【参考】数式用!$J$3:$L$3,0)+9,FALSE))</f>
        <v/>
      </c>
      <c r="O54" s="452" t="s">
        <v>2396</v>
      </c>
      <c r="P54" s="338" t="str">
        <f t="shared" si="5"/>
        <v>未入力あり</v>
      </c>
      <c r="Q54" s="258" t="str">
        <f>IFERROR(IF(P54="未入力あり","",ROUNDDOWN(ROUNDDOWN($H54*$I54,0)*VLOOKUP($G54,【参考】数式用!$A$4:$E$54,3, FALSE),0)),"")</f>
        <v/>
      </c>
      <c r="R54" s="258" t="str">
        <f>IF(AM54="×", 0,IF(P54="未入力あり","",ROUNDDOWN(ROUNDDOWN($H54*$I54,0)*VLOOKUP($G54,【参考】数式用!$A$4:$E$54,4,FALSE),0)))</f>
        <v/>
      </c>
      <c r="S54" s="339" t="str">
        <f>IF(AN54="×", 0,IF(P54="未入力あり","",ROUNDDOWN(ROUNDDOWN($H54*$I54,0)*VLOOKUP($G54,【参考】数式用!$A$4:$E$54,5, FALSE),0)))</f>
        <v/>
      </c>
      <c r="T54" s="342"/>
      <c r="U54" s="343"/>
      <c r="V54" s="33"/>
      <c r="W54" s="715"/>
      <c r="X54" s="715"/>
      <c r="Y54" s="715"/>
      <c r="Z54" s="715"/>
      <c r="AA54" s="715"/>
      <c r="AB54" s="715"/>
      <c r="AC54" s="715"/>
      <c r="AD54" s="715"/>
      <c r="AE54" s="715"/>
      <c r="AF54" s="715"/>
      <c r="AG54" s="715"/>
      <c r="AI54" s="345" t="str">
        <f t="shared" si="0"/>
        <v/>
      </c>
      <c r="AJ54" s="46" t="e">
        <f>VLOOKUP('別紙様式2-3（個表）'!$G54,【参考】数式用!$P$4:$Q$54,2, FALSE)</f>
        <v>#N/A</v>
      </c>
      <c r="AK54" s="46" t="e">
        <f>VLOOKUP('別紙様式2-3（個表）'!$G54,【参考】数式用!$P$4:$W$54,8, FALSE)</f>
        <v>#N/A</v>
      </c>
      <c r="AL54" s="46" t="e">
        <f>VLOOKUP('別紙様式2-3（個表）'!$G54,【参考】数式用!$P$4:$AD$54,15,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15" t="str">
        <f>IF(基本情報入力シート!AD98="","",基本情報入力シート!AD98)</f>
        <v/>
      </c>
      <c r="I55" s="335" t="str">
        <f>IF(基本情報入力シート!AE98="","",基本情報入力シート!AE98)</f>
        <v/>
      </c>
      <c r="J55" s="450"/>
      <c r="K55" s="449"/>
      <c r="L55" s="449"/>
      <c r="M55" s="336" t="str">
        <f>IF(G55="", "", VLOOKUP(AO55,【参考】数式用!$AZ$3:$BA$6, 2, FALSE))</f>
        <v/>
      </c>
      <c r="N55" s="337" t="str">
        <f>IF(G55="","",VLOOKUP(G55,【参考】数式用!$A$4:$L$54,MATCH('別紙様式2-3（個表）'!M55,【参考】数式用!$J$3:$L$3,0)+9,FALSE))</f>
        <v/>
      </c>
      <c r="O55" s="453" t="s">
        <v>2396</v>
      </c>
      <c r="P55" s="338" t="str">
        <f t="shared" si="5"/>
        <v>未入力あり</v>
      </c>
      <c r="Q55" s="258" t="str">
        <f>IFERROR(IF(P55="未入力あり","",ROUNDDOWN(ROUNDDOWN($H55*$I55,0)*VLOOKUP($G55,【参考】数式用!$A$4:$E$54,3, FALSE),0)),"")</f>
        <v/>
      </c>
      <c r="R55" s="258" t="str">
        <f>IF(AM55="×", 0,IF(P55="未入力あり","",ROUNDDOWN(ROUNDDOWN($H55*$I55,0)*VLOOKUP($G55,【参考】数式用!$A$4:$E$54,4,FALSE),0)))</f>
        <v/>
      </c>
      <c r="S55" s="339" t="str">
        <f>IF(AN55="×", 0,IF(P55="未入力あり","",ROUNDDOWN(ROUNDDOWN($H55*$I55,0)*VLOOKUP($G55,【参考】数式用!$A$4:$E$54,5, FALSE),0)))</f>
        <v/>
      </c>
      <c r="T55" s="342"/>
      <c r="U55" s="343"/>
      <c r="V55" s="33"/>
      <c r="W55" s="715"/>
      <c r="X55" s="715"/>
      <c r="Y55" s="715"/>
      <c r="Z55" s="715"/>
      <c r="AA55" s="715"/>
      <c r="AB55" s="715"/>
      <c r="AC55" s="715"/>
      <c r="AD55" s="715"/>
      <c r="AE55" s="715"/>
      <c r="AF55" s="715"/>
      <c r="AG55" s="715"/>
      <c r="AI55" s="345" t="str">
        <f t="shared" si="0"/>
        <v/>
      </c>
      <c r="AJ55" s="46" t="e">
        <f>VLOOKUP('別紙様式2-3（個表）'!$G55,【参考】数式用!$P$4:$Q$54,2, FALSE)</f>
        <v>#N/A</v>
      </c>
      <c r="AK55" s="46" t="e">
        <f>VLOOKUP('別紙様式2-3（個表）'!$G55,【参考】数式用!$P$4:$W$54,8, FALSE)</f>
        <v>#N/A</v>
      </c>
      <c r="AL55" s="46" t="e">
        <f>VLOOKUP('別紙様式2-3（個表）'!$G55,【参考】数式用!$P$4:$AD$54,15,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15" t="str">
        <f>IF(基本情報入力シート!AD99="","",基本情報入力シート!AD99)</f>
        <v/>
      </c>
      <c r="I56" s="335" t="str">
        <f>IF(基本情報入力シート!AE99="","",基本情報入力シート!AE99)</f>
        <v/>
      </c>
      <c r="J56" s="450"/>
      <c r="K56" s="451"/>
      <c r="L56" s="449"/>
      <c r="M56" s="336" t="str">
        <f>IF(G56="", "", VLOOKUP(AO56,【参考】数式用!$AZ$3:$BA$6, 2, FALSE))</f>
        <v/>
      </c>
      <c r="N56" s="337" t="str">
        <f>IF(G56="","",VLOOKUP(G56,【参考】数式用!$A$4:$L$54,MATCH('別紙様式2-3（個表）'!M56,【参考】数式用!$J$3:$L$3,0)+9,FALSE))</f>
        <v/>
      </c>
      <c r="O56" s="453" t="s">
        <v>2396</v>
      </c>
      <c r="P56" s="338" t="str">
        <f t="shared" si="5"/>
        <v>未入力あり</v>
      </c>
      <c r="Q56" s="258" t="str">
        <f>IFERROR(IF(P56="未入力あり","",ROUNDDOWN(ROUNDDOWN($H56*$I56,0)*VLOOKUP($G56,【参考】数式用!$A$4:$E$54,3, FALSE),0)),"")</f>
        <v/>
      </c>
      <c r="R56" s="258" t="str">
        <f>IF(AM56="×", 0,IF(P56="未入力あり","",ROUNDDOWN(ROUNDDOWN($H56*$I56,0)*VLOOKUP($G56,【参考】数式用!$A$4:$E$54,4,FALSE),0)))</f>
        <v/>
      </c>
      <c r="S56" s="339" t="str">
        <f>IF(AN56="×", 0,IF(P56="未入力あり","",ROUNDDOWN(ROUNDDOWN($H56*$I56,0)*VLOOKUP($G56,【参考】数式用!$A$4:$E$54,5, FALSE),0)))</f>
        <v/>
      </c>
      <c r="T56" s="342"/>
      <c r="U56" s="343"/>
      <c r="V56" s="33"/>
      <c r="W56" s="715"/>
      <c r="X56" s="715"/>
      <c r="Y56" s="715"/>
      <c r="Z56" s="715"/>
      <c r="AA56" s="715"/>
      <c r="AB56" s="715"/>
      <c r="AC56" s="715"/>
      <c r="AD56" s="715"/>
      <c r="AE56" s="715"/>
      <c r="AF56" s="715"/>
      <c r="AG56" s="715"/>
      <c r="AI56" s="345" t="str">
        <f t="shared" si="0"/>
        <v/>
      </c>
      <c r="AJ56" s="46" t="e">
        <f>VLOOKUP('別紙様式2-3（個表）'!$G56,【参考】数式用!$P$4:$Q$54,2, FALSE)</f>
        <v>#N/A</v>
      </c>
      <c r="AK56" s="46" t="e">
        <f>VLOOKUP('別紙様式2-3（個表）'!$G56,【参考】数式用!$P$4:$W$54,8, FALSE)</f>
        <v>#N/A</v>
      </c>
      <c r="AL56" s="46" t="e">
        <f>VLOOKUP('別紙様式2-3（個表）'!$G56,【参考】数式用!$P$4:$AD$54,15,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15" t="str">
        <f>IF(基本情報入力シート!AD100="","",基本情報入力シート!AD100)</f>
        <v/>
      </c>
      <c r="I57" s="335" t="str">
        <f>IF(基本情報入力シート!AE100="","",基本情報入力シート!AE100)</f>
        <v/>
      </c>
      <c r="J57" s="450"/>
      <c r="K57" s="451"/>
      <c r="L57" s="449"/>
      <c r="M57" s="336" t="str">
        <f>IF(G57="", "", VLOOKUP(AO57,【参考】数式用!$AZ$3:$BA$6, 2, FALSE))</f>
        <v/>
      </c>
      <c r="N57" s="337" t="str">
        <f>IF(G57="","",VLOOKUP(G57,【参考】数式用!$A$4:$L$54,MATCH('別紙様式2-3（個表）'!M57,【参考】数式用!$J$3:$L$3,0)+9,FALSE))</f>
        <v/>
      </c>
      <c r="O57" s="452" t="s">
        <v>2396</v>
      </c>
      <c r="P57" s="338" t="str">
        <f t="shared" si="5"/>
        <v>未入力あり</v>
      </c>
      <c r="Q57" s="258" t="str">
        <f>IFERROR(IF(P57="未入力あり","",ROUNDDOWN(ROUNDDOWN($H57*$I57,0)*VLOOKUP($G57,【参考】数式用!$A$4:$E$54,3, FALSE),0)),"")</f>
        <v/>
      </c>
      <c r="R57" s="258" t="str">
        <f>IF(AM57="×", 0,IF(P57="未入力あり","",ROUNDDOWN(ROUNDDOWN($H57*$I57,0)*VLOOKUP($G57,【参考】数式用!$A$4:$E$54,4,FALSE),0)))</f>
        <v/>
      </c>
      <c r="S57" s="339" t="str">
        <f>IF(AN57="×", 0,IF(P57="未入力あり","",ROUNDDOWN(ROUNDDOWN($H57*$I57,0)*VLOOKUP($G57,【参考】数式用!$A$4:$E$54,5, FALSE),0)))</f>
        <v/>
      </c>
      <c r="T57" s="342"/>
      <c r="U57" s="343"/>
      <c r="V57" s="33"/>
      <c r="W57" s="715"/>
      <c r="X57" s="715"/>
      <c r="Y57" s="715"/>
      <c r="Z57" s="715"/>
      <c r="AA57" s="715"/>
      <c r="AB57" s="715"/>
      <c r="AC57" s="715"/>
      <c r="AD57" s="715"/>
      <c r="AE57" s="715"/>
      <c r="AF57" s="715"/>
      <c r="AG57" s="715"/>
      <c r="AI57" s="345" t="str">
        <f t="shared" si="0"/>
        <v/>
      </c>
      <c r="AJ57" s="46" t="e">
        <f>VLOOKUP('別紙様式2-3（個表）'!$G57,【参考】数式用!$P$4:$Q$54,2, FALSE)</f>
        <v>#N/A</v>
      </c>
      <c r="AK57" s="46" t="e">
        <f>VLOOKUP('別紙様式2-3（個表）'!$G57,【参考】数式用!$P$4:$W$54,8, FALSE)</f>
        <v>#N/A</v>
      </c>
      <c r="AL57" s="46" t="e">
        <f>VLOOKUP('別紙様式2-3（個表）'!$G57,【参考】数式用!$P$4:$AD$54,15,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15" t="str">
        <f>IF(基本情報入力シート!AD101="","",基本情報入力シート!AD101)</f>
        <v/>
      </c>
      <c r="I58" s="335" t="str">
        <f>IF(基本情報入力シート!AE101="","",基本情報入力シート!AE101)</f>
        <v/>
      </c>
      <c r="J58" s="450"/>
      <c r="K58" s="451"/>
      <c r="L58" s="449"/>
      <c r="M58" s="336" t="str">
        <f>IF(G58="", "", VLOOKUP(AO58,【参考】数式用!$AZ$3:$BA$6, 2, FALSE))</f>
        <v/>
      </c>
      <c r="N58" s="337" t="str">
        <f>IF(G58="","",VLOOKUP(G58,【参考】数式用!$A$4:$L$54,MATCH('別紙様式2-3（個表）'!M58,【参考】数式用!$J$3:$L$3,0)+9,FALSE))</f>
        <v/>
      </c>
      <c r="O58" s="453" t="s">
        <v>2396</v>
      </c>
      <c r="P58" s="338" t="str">
        <f t="shared" si="5"/>
        <v>未入力あり</v>
      </c>
      <c r="Q58" s="258" t="str">
        <f>IFERROR(IF(P58="未入力あり","",ROUNDDOWN(ROUNDDOWN($H58*$I58,0)*VLOOKUP($G58,【参考】数式用!$A$4:$E$54,3, FALSE),0)),"")</f>
        <v/>
      </c>
      <c r="R58" s="258" t="str">
        <f>IF(AM58="×", 0,IF(P58="未入力あり","",ROUNDDOWN(ROUNDDOWN($H58*$I58,0)*VLOOKUP($G58,【参考】数式用!$A$4:$E$54,4,FALSE),0)))</f>
        <v/>
      </c>
      <c r="S58" s="339" t="str">
        <f>IF(AN58="×", 0,IF(P58="未入力あり","",ROUNDDOWN(ROUNDDOWN($H58*$I58,0)*VLOOKUP($G58,【参考】数式用!$A$4:$E$54,5, FALSE),0)))</f>
        <v/>
      </c>
      <c r="T58" s="342"/>
      <c r="U58" s="343"/>
      <c r="V58" s="33"/>
      <c r="W58" s="715"/>
      <c r="X58" s="715"/>
      <c r="Y58" s="715"/>
      <c r="Z58" s="715"/>
      <c r="AA58" s="715"/>
      <c r="AB58" s="715"/>
      <c r="AC58" s="715"/>
      <c r="AD58" s="715"/>
      <c r="AE58" s="715"/>
      <c r="AF58" s="715"/>
      <c r="AG58" s="715"/>
      <c r="AI58" s="345" t="str">
        <f t="shared" si="0"/>
        <v/>
      </c>
      <c r="AJ58" s="46" t="e">
        <f>VLOOKUP('別紙様式2-3（個表）'!$G58,【参考】数式用!$P$4:$Q$54,2, FALSE)</f>
        <v>#N/A</v>
      </c>
      <c r="AK58" s="46" t="e">
        <f>VLOOKUP('別紙様式2-3（個表）'!$G58,【参考】数式用!$P$4:$W$54,8, FALSE)</f>
        <v>#N/A</v>
      </c>
      <c r="AL58" s="46" t="e">
        <f>VLOOKUP('別紙様式2-3（個表）'!$G58,【参考】数式用!$P$4:$AD$54,15,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15" t="str">
        <f>IF(基本情報入力シート!AD102="","",基本情報入力シート!AD102)</f>
        <v/>
      </c>
      <c r="I59" s="335" t="str">
        <f>IF(基本情報入力シート!AE102="","",基本情報入力シート!AE102)</f>
        <v/>
      </c>
      <c r="J59" s="450"/>
      <c r="K59" s="451"/>
      <c r="L59" s="451"/>
      <c r="M59" s="336" t="str">
        <f>IF(G59="", "", VLOOKUP(AO59,【参考】数式用!$AZ$3:$BA$6, 2, FALSE))</f>
        <v/>
      </c>
      <c r="N59" s="337" t="str">
        <f>IF(G59="","",VLOOKUP(G59,【参考】数式用!$A$4:$L$54,MATCH('別紙様式2-3（個表）'!M59,【参考】数式用!$J$3:$L$3,0)+9,FALSE))</f>
        <v/>
      </c>
      <c r="O59" s="453" t="s">
        <v>2396</v>
      </c>
      <c r="P59" s="338" t="str">
        <f t="shared" si="5"/>
        <v>未入力あり</v>
      </c>
      <c r="Q59" s="258" t="str">
        <f>IFERROR(IF(P59="未入力あり","",ROUNDDOWN(ROUNDDOWN($H59*$I59,0)*VLOOKUP($G59,【参考】数式用!$A$4:$E$54,3, FALSE),0)),"")</f>
        <v/>
      </c>
      <c r="R59" s="258" t="str">
        <f>IF(AM59="×", 0,IF(P59="未入力あり","",ROUNDDOWN(ROUNDDOWN($H59*$I59,0)*VLOOKUP($G59,【参考】数式用!$A$4:$E$54,4,FALSE),0)))</f>
        <v/>
      </c>
      <c r="S59" s="339" t="str">
        <f>IF(AN59="×", 0,IF(P59="未入力あり","",ROUNDDOWN(ROUNDDOWN($H59*$I59,0)*VLOOKUP($G59,【参考】数式用!$A$4:$E$54,5, FALSE),0)))</f>
        <v/>
      </c>
      <c r="T59" s="342"/>
      <c r="U59" s="343"/>
      <c r="V59" s="33"/>
      <c r="W59" s="715"/>
      <c r="X59" s="715"/>
      <c r="Y59" s="715"/>
      <c r="Z59" s="715"/>
      <c r="AA59" s="715"/>
      <c r="AB59" s="715"/>
      <c r="AC59" s="715"/>
      <c r="AD59" s="715"/>
      <c r="AE59" s="715"/>
      <c r="AF59" s="715"/>
      <c r="AG59" s="715"/>
      <c r="AI59" s="345" t="str">
        <f t="shared" si="0"/>
        <v/>
      </c>
      <c r="AJ59" s="46" t="e">
        <f>VLOOKUP('別紙様式2-3（個表）'!$G59,【参考】数式用!$P$4:$Q$54,2, FALSE)</f>
        <v>#N/A</v>
      </c>
      <c r="AK59" s="46" t="e">
        <f>VLOOKUP('別紙様式2-3（個表）'!$G59,【参考】数式用!$P$4:$W$54,8, FALSE)</f>
        <v>#N/A</v>
      </c>
      <c r="AL59" s="46" t="e">
        <f>VLOOKUP('別紙様式2-3（個表）'!$G59,【参考】数式用!$P$4:$AD$54,15,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15" t="str">
        <f>IF(基本情報入力シート!AD103="","",基本情報入力シート!AD103)</f>
        <v/>
      </c>
      <c r="I60" s="335" t="str">
        <f>IF(基本情報入力シート!AE103="","",基本情報入力シート!AE103)</f>
        <v/>
      </c>
      <c r="J60" s="450"/>
      <c r="K60" s="451"/>
      <c r="L60" s="451"/>
      <c r="M60" s="336" t="str">
        <f>IF(G60="", "", VLOOKUP(AO60,【参考】数式用!$AZ$3:$BA$6, 2, FALSE))</f>
        <v/>
      </c>
      <c r="N60" s="337" t="str">
        <f>IF(G60="","",VLOOKUP(G60,【参考】数式用!$A$4:$L$54,MATCH('別紙様式2-3（個表）'!M60,【参考】数式用!$J$3:$L$3,0)+9,FALSE))</f>
        <v/>
      </c>
      <c r="O60" s="452" t="s">
        <v>2396</v>
      </c>
      <c r="P60" s="338" t="str">
        <f>IFERROR(ROUNDDOWN(ROUNDDOWN($H60*$I60,0)*$N60,0),"未入力あり")</f>
        <v>未入力あり</v>
      </c>
      <c r="Q60" s="258" t="str">
        <f>IFERROR(IF(P60="未入力あり","",ROUNDDOWN(ROUNDDOWN($H60*$I60,0)*VLOOKUP($G60,【参考】数式用!$A$4:$E$54,3, FALSE),0)),"")</f>
        <v/>
      </c>
      <c r="R60" s="258" t="str">
        <f>IF(AM60="×", 0,IF(P60="未入力あり","",ROUNDDOWN(ROUNDDOWN($H60*$I60,0)*VLOOKUP($G60,【参考】数式用!$A$4:$E$54,4,FALSE),0)))</f>
        <v/>
      </c>
      <c r="S60" s="339" t="str">
        <f>IF(AN60="×", 0,IF(P60="未入力あり","",ROUNDDOWN(ROUNDDOWN($H60*$I60,0)*VLOOKUP($G60,【参考】数式用!$A$4:$E$54,5, FALSE),0)))</f>
        <v/>
      </c>
      <c r="T60" s="342"/>
      <c r="U60" s="343"/>
      <c r="V60" s="33"/>
      <c r="W60" s="715"/>
      <c r="X60" s="715"/>
      <c r="Y60" s="715"/>
      <c r="Z60" s="715"/>
      <c r="AA60" s="715"/>
      <c r="AB60" s="715"/>
      <c r="AC60" s="715"/>
      <c r="AD60" s="715"/>
      <c r="AE60" s="715"/>
      <c r="AF60" s="715"/>
      <c r="AG60" s="715"/>
      <c r="AI60" s="345" t="str">
        <f t="shared" si="0"/>
        <v/>
      </c>
      <c r="AJ60" s="46" t="e">
        <f>VLOOKUP('別紙様式2-3（個表）'!$G60,【参考】数式用!$P$4:$Q$54,2, FALSE)</f>
        <v>#N/A</v>
      </c>
      <c r="AK60" s="46" t="e">
        <f>VLOOKUP('別紙様式2-3（個表）'!$G60,【参考】数式用!$P$4:$W$54,8, FALSE)</f>
        <v>#N/A</v>
      </c>
      <c r="AL60" s="46" t="e">
        <f>VLOOKUP('別紙様式2-3（個表）'!$G60,【参考】数式用!$P$4:$AD$54,15,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15" t="str">
        <f>IF(基本情報入力シート!AD104="","",基本情報入力シート!AD104)</f>
        <v/>
      </c>
      <c r="I61" s="335" t="str">
        <f>IF(基本情報入力シート!AE104="","",基本情報入力シート!AE104)</f>
        <v/>
      </c>
      <c r="J61" s="450"/>
      <c r="K61" s="451"/>
      <c r="L61" s="451"/>
      <c r="M61" s="336" t="str">
        <f>IF(G61="", "", VLOOKUP(AO61,【参考】数式用!$AZ$3:$BA$6, 2, FALSE))</f>
        <v/>
      </c>
      <c r="N61" s="337" t="str">
        <f>IF(G61="","",VLOOKUP(G61,【参考】数式用!$A$4:$L$54,MATCH('別紙様式2-3（個表）'!M61,【参考】数式用!$J$3:$L$3,0)+9,FALSE))</f>
        <v/>
      </c>
      <c r="O61" s="453" t="s">
        <v>2396</v>
      </c>
      <c r="P61" s="338" t="str">
        <f t="shared" si="5"/>
        <v>未入力あり</v>
      </c>
      <c r="Q61" s="258" t="str">
        <f>IFERROR(IF(P61="未入力あり","",ROUNDDOWN(ROUNDDOWN($H61*$I61,0)*VLOOKUP($G61,【参考】数式用!$A$4:$E$54,3, FALSE),0)),"")</f>
        <v/>
      </c>
      <c r="R61" s="258" t="str">
        <f>IF(AM61="×", 0,IF(P61="未入力あり","",ROUNDDOWN(ROUNDDOWN($H61*$I61,0)*VLOOKUP($G61,【参考】数式用!$A$4:$E$54,4,FALSE),0)))</f>
        <v/>
      </c>
      <c r="S61" s="339" t="str">
        <f>IF(AN61="×", 0,IF(P61="未入力あり","",ROUNDDOWN(ROUNDDOWN($H61*$I61,0)*VLOOKUP($G61,【参考】数式用!$A$4:$E$54,5, FALSE),0)))</f>
        <v/>
      </c>
      <c r="T61" s="342"/>
      <c r="U61" s="343"/>
      <c r="V61" s="33"/>
      <c r="W61" s="715"/>
      <c r="X61" s="715"/>
      <c r="Y61" s="715"/>
      <c r="Z61" s="715"/>
      <c r="AA61" s="715"/>
      <c r="AB61" s="715"/>
      <c r="AC61" s="715"/>
      <c r="AD61" s="715"/>
      <c r="AE61" s="715"/>
      <c r="AF61" s="715"/>
      <c r="AG61" s="715"/>
      <c r="AI61" s="345" t="str">
        <f t="shared" si="0"/>
        <v/>
      </c>
      <c r="AJ61" s="46" t="e">
        <f>VLOOKUP('別紙様式2-3（個表）'!$G61,【参考】数式用!$P$4:$Q$54,2, FALSE)</f>
        <v>#N/A</v>
      </c>
      <c r="AK61" s="46" t="e">
        <f>VLOOKUP('別紙様式2-3（個表）'!$G61,【参考】数式用!$P$4:$W$54,8, FALSE)</f>
        <v>#N/A</v>
      </c>
      <c r="AL61" s="46" t="e">
        <f>VLOOKUP('別紙様式2-3（個表）'!$G61,【参考】数式用!$P$4:$AD$54,15,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15" t="str">
        <f>IF(基本情報入力シート!AD105="","",基本情報入力シート!AD105)</f>
        <v/>
      </c>
      <c r="I62" s="335" t="str">
        <f>IF(基本情報入力シート!AE105="","",基本情報入力シート!AE105)</f>
        <v/>
      </c>
      <c r="J62" s="450"/>
      <c r="K62" s="451"/>
      <c r="L62" s="451"/>
      <c r="M62" s="336" t="str">
        <f>IF(G62="", "", VLOOKUP(AO62,【参考】数式用!$AZ$3:$BA$6, 2, FALSE))</f>
        <v/>
      </c>
      <c r="N62" s="337" t="str">
        <f>IF(G62="","",VLOOKUP(G62,【参考】数式用!$A$4:$L$54,MATCH('別紙様式2-3（個表）'!M62,【参考】数式用!$J$3:$L$3,0)+9,FALSE))</f>
        <v/>
      </c>
      <c r="O62" s="453" t="s">
        <v>2396</v>
      </c>
      <c r="P62" s="338" t="str">
        <f t="shared" si="5"/>
        <v>未入力あり</v>
      </c>
      <c r="Q62" s="258" t="str">
        <f>IFERROR(IF(P62="未入力あり","",ROUNDDOWN(ROUNDDOWN($H62*$I62,0)*VLOOKUP($G62,【参考】数式用!$A$4:$E$54,3, FALSE),0)),"")</f>
        <v/>
      </c>
      <c r="R62" s="258" t="str">
        <f>IF(AM62="×", 0,IF(P62="未入力あり","",ROUNDDOWN(ROUNDDOWN($H62*$I62,0)*VLOOKUP($G62,【参考】数式用!$A$4:$E$54,4,FALSE),0)))</f>
        <v/>
      </c>
      <c r="S62" s="339" t="str">
        <f>IF(AN62="×", 0,IF(P62="未入力あり","",ROUNDDOWN(ROUNDDOWN($H62*$I62,0)*VLOOKUP($G62,【参考】数式用!$A$4:$E$54,5, FALSE),0)))</f>
        <v/>
      </c>
      <c r="T62" s="342"/>
      <c r="U62" s="343"/>
      <c r="V62" s="33"/>
      <c r="W62" s="715"/>
      <c r="X62" s="715"/>
      <c r="Y62" s="715"/>
      <c r="Z62" s="715"/>
      <c r="AA62" s="715"/>
      <c r="AB62" s="715"/>
      <c r="AC62" s="715"/>
      <c r="AD62" s="715"/>
      <c r="AE62" s="715"/>
      <c r="AF62" s="715"/>
      <c r="AG62" s="715"/>
      <c r="AI62" s="345" t="str">
        <f t="shared" si="0"/>
        <v/>
      </c>
      <c r="AJ62" s="46" t="e">
        <f>VLOOKUP('別紙様式2-3（個表）'!$G62,【参考】数式用!$P$4:$Q$54,2, FALSE)</f>
        <v>#N/A</v>
      </c>
      <c r="AK62" s="46" t="e">
        <f>VLOOKUP('別紙様式2-3（個表）'!$G62,【参考】数式用!$P$4:$W$54,8, FALSE)</f>
        <v>#N/A</v>
      </c>
      <c r="AL62" s="46" t="e">
        <f>VLOOKUP('別紙様式2-3（個表）'!$G62,【参考】数式用!$P$4:$AD$54,15,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15" t="str">
        <f>IF(基本情報入力シート!AD106="","",基本情報入力シート!AD106)</f>
        <v/>
      </c>
      <c r="I63" s="335" t="str">
        <f>IF(基本情報入力シート!AE106="","",基本情報入力シート!AE106)</f>
        <v/>
      </c>
      <c r="J63" s="450"/>
      <c r="K63" s="451"/>
      <c r="L63" s="451"/>
      <c r="M63" s="336" t="str">
        <f>IF(G63="", "", VLOOKUP(AO63,【参考】数式用!$AZ$3:$BA$6, 2, FALSE))</f>
        <v/>
      </c>
      <c r="N63" s="337" t="str">
        <f>IF(G63="","",VLOOKUP(G63,【参考】数式用!$A$4:$L$54,MATCH('別紙様式2-3（個表）'!M63,【参考】数式用!$J$3:$L$3,0)+9,FALSE))</f>
        <v/>
      </c>
      <c r="O63" s="452" t="s">
        <v>2396</v>
      </c>
      <c r="P63" s="338" t="str">
        <f t="shared" si="5"/>
        <v>未入力あり</v>
      </c>
      <c r="Q63" s="258" t="str">
        <f>IFERROR(IF(P63="未入力あり","",ROUNDDOWN(ROUNDDOWN($H63*$I63,0)*VLOOKUP($G63,【参考】数式用!$A$4:$E$54,3, FALSE),0)),"")</f>
        <v/>
      </c>
      <c r="R63" s="258" t="str">
        <f>IF(AM63="×", 0,IF(P63="未入力あり","",ROUNDDOWN(ROUNDDOWN($H63*$I63,0)*VLOOKUP($G63,【参考】数式用!$A$4:$E$54,4,FALSE),0)))</f>
        <v/>
      </c>
      <c r="S63" s="339" t="str">
        <f>IF(AN63="×", 0,IF(P63="未入力あり","",ROUNDDOWN(ROUNDDOWN($H63*$I63,0)*VLOOKUP($G63,【参考】数式用!$A$4:$E$54,5, FALSE),0)))</f>
        <v/>
      </c>
      <c r="T63" s="342"/>
      <c r="U63" s="343"/>
      <c r="V63" s="33"/>
      <c r="W63" s="715"/>
      <c r="X63" s="715"/>
      <c r="Y63" s="715"/>
      <c r="Z63" s="715"/>
      <c r="AA63" s="715"/>
      <c r="AB63" s="715"/>
      <c r="AC63" s="715"/>
      <c r="AD63" s="715"/>
      <c r="AE63" s="715"/>
      <c r="AF63" s="715"/>
      <c r="AG63" s="715"/>
      <c r="AI63" s="345" t="str">
        <f t="shared" si="0"/>
        <v/>
      </c>
      <c r="AJ63" s="46" t="e">
        <f>VLOOKUP('別紙様式2-3（個表）'!$G63,【参考】数式用!$P$4:$Q$54,2, FALSE)</f>
        <v>#N/A</v>
      </c>
      <c r="AK63" s="46" t="e">
        <f>VLOOKUP('別紙様式2-3（個表）'!$G63,【参考】数式用!$P$4:$W$54,8, FALSE)</f>
        <v>#N/A</v>
      </c>
      <c r="AL63" s="46" t="e">
        <f>VLOOKUP('別紙様式2-3（個表）'!$G63,【参考】数式用!$P$4:$AD$54,15,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15" t="str">
        <f>IF(基本情報入力シート!AD107="","",基本情報入力シート!AD107)</f>
        <v/>
      </c>
      <c r="I64" s="335" t="str">
        <f>IF(基本情報入力シート!AE107="","",基本情報入力シート!AE107)</f>
        <v/>
      </c>
      <c r="J64" s="450"/>
      <c r="K64" s="451"/>
      <c r="L64" s="451"/>
      <c r="M64" s="336" t="str">
        <f>IF(G64="", "", VLOOKUP(AO64,【参考】数式用!$AZ$3:$BA$6, 2, FALSE))</f>
        <v/>
      </c>
      <c r="N64" s="337" t="str">
        <f>IF(G64="","",VLOOKUP(G64,【参考】数式用!$A$4:$L$54,MATCH('別紙様式2-3（個表）'!M64,【参考】数式用!$J$3:$L$3,0)+9,FALSE))</f>
        <v/>
      </c>
      <c r="O64" s="453" t="s">
        <v>2396</v>
      </c>
      <c r="P64" s="338" t="str">
        <f t="shared" si="5"/>
        <v>未入力あり</v>
      </c>
      <c r="Q64" s="258" t="str">
        <f>IFERROR(IF(P64="未入力あり","",ROUNDDOWN(ROUNDDOWN($H64*$I64,0)*VLOOKUP($G64,【参考】数式用!$A$4:$E$54,3, FALSE),0)),"")</f>
        <v/>
      </c>
      <c r="R64" s="258" t="str">
        <f>IF(AM64="×", 0,IF(P64="未入力あり","",ROUNDDOWN(ROUNDDOWN($H64*$I64,0)*VLOOKUP($G64,【参考】数式用!$A$4:$E$54,4,FALSE),0)))</f>
        <v/>
      </c>
      <c r="S64" s="339" t="str">
        <f>IF(AN64="×", 0,IF(P64="未入力あり","",ROUNDDOWN(ROUNDDOWN($H64*$I64,0)*VLOOKUP($G64,【参考】数式用!$A$4:$E$54,5, FALSE),0)))</f>
        <v/>
      </c>
      <c r="T64" s="342"/>
      <c r="U64" s="343"/>
      <c r="V64" s="33"/>
      <c r="W64" s="715"/>
      <c r="X64" s="715"/>
      <c r="Y64" s="715"/>
      <c r="Z64" s="715"/>
      <c r="AA64" s="715"/>
      <c r="AB64" s="715"/>
      <c r="AC64" s="715"/>
      <c r="AD64" s="715"/>
      <c r="AE64" s="715"/>
      <c r="AF64" s="715"/>
      <c r="AG64" s="715"/>
      <c r="AI64" s="345" t="str">
        <f t="shared" si="0"/>
        <v/>
      </c>
      <c r="AJ64" s="46" t="e">
        <f>VLOOKUP('別紙様式2-3（個表）'!$G64,【参考】数式用!$P$4:$Q$54,2, FALSE)</f>
        <v>#N/A</v>
      </c>
      <c r="AK64" s="46" t="e">
        <f>VLOOKUP('別紙様式2-3（個表）'!$G64,【参考】数式用!$P$4:$W$54,8, FALSE)</f>
        <v>#N/A</v>
      </c>
      <c r="AL64" s="46" t="e">
        <f>VLOOKUP('別紙様式2-3（個表）'!$G64,【参考】数式用!$P$4:$AD$54,15,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15" t="str">
        <f>IF(基本情報入力シート!AD108="","",基本情報入力シート!AD108)</f>
        <v/>
      </c>
      <c r="I65" s="335" t="str">
        <f>IF(基本情報入力シート!AE108="","",基本情報入力シート!AE108)</f>
        <v/>
      </c>
      <c r="J65" s="450"/>
      <c r="K65" s="451"/>
      <c r="L65" s="451"/>
      <c r="M65" s="336" t="str">
        <f>IF(G65="", "", VLOOKUP(AO65,【参考】数式用!$AZ$3:$BA$6, 2, FALSE))</f>
        <v/>
      </c>
      <c r="N65" s="337" t="str">
        <f>IF(G65="","",VLOOKUP(G65,【参考】数式用!$A$4:$L$54,MATCH('別紙様式2-3（個表）'!M65,【参考】数式用!$J$3:$L$3,0)+9,FALSE))</f>
        <v/>
      </c>
      <c r="O65" s="453" t="s">
        <v>2396</v>
      </c>
      <c r="P65" s="338" t="str">
        <f t="shared" si="5"/>
        <v>未入力あり</v>
      </c>
      <c r="Q65" s="258" t="str">
        <f>IFERROR(IF(P65="未入力あり","",ROUNDDOWN(ROUNDDOWN($H65*$I65,0)*VLOOKUP($G65,【参考】数式用!$A$4:$E$54,3, FALSE),0)),"")</f>
        <v/>
      </c>
      <c r="R65" s="258" t="str">
        <f>IF(AM65="×", 0,IF(P65="未入力あり","",ROUNDDOWN(ROUNDDOWN($H65*$I65,0)*VLOOKUP($G65,【参考】数式用!$A$4:$E$54,4,FALSE),0)))</f>
        <v/>
      </c>
      <c r="S65" s="339" t="str">
        <f>IF(AN65="×", 0,IF(P65="未入力あり","",ROUNDDOWN(ROUNDDOWN($H65*$I65,0)*VLOOKUP($G65,【参考】数式用!$A$4:$E$54,5, FALSE),0)))</f>
        <v/>
      </c>
      <c r="T65" s="342"/>
      <c r="U65" s="343"/>
      <c r="V65" s="33"/>
      <c r="W65" s="715"/>
      <c r="X65" s="715"/>
      <c r="Y65" s="715"/>
      <c r="Z65" s="715"/>
      <c r="AA65" s="715"/>
      <c r="AB65" s="715"/>
      <c r="AC65" s="715"/>
      <c r="AD65" s="715"/>
      <c r="AE65" s="715"/>
      <c r="AF65" s="715"/>
      <c r="AG65" s="715"/>
      <c r="AI65" s="345" t="str">
        <f t="shared" si="0"/>
        <v/>
      </c>
      <c r="AJ65" s="46" t="e">
        <f>VLOOKUP('別紙様式2-3（個表）'!$G65,【参考】数式用!$P$4:$Q$54,2, FALSE)</f>
        <v>#N/A</v>
      </c>
      <c r="AK65" s="46" t="e">
        <f>VLOOKUP('別紙様式2-3（個表）'!$G65,【参考】数式用!$P$4:$W$54,8, FALSE)</f>
        <v>#N/A</v>
      </c>
      <c r="AL65" s="46" t="e">
        <f>VLOOKUP('別紙様式2-3（個表）'!$G65,【参考】数式用!$P$4:$AD$54,15,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5" t="str">
        <f>IF(基本情報入力シート!AD109="","",基本情報入力シート!AD109)</f>
        <v/>
      </c>
      <c r="I66" s="335" t="str">
        <f>IF(基本情報入力シート!AE109="","",基本情報入力シート!AE109)</f>
        <v/>
      </c>
      <c r="J66" s="450"/>
      <c r="K66" s="451"/>
      <c r="L66" s="449"/>
      <c r="M66" s="336" t="str">
        <f>IF(G66="", "", VLOOKUP(AO66,【参考】数式用!$AZ$3:$BA$6, 2, FALSE))</f>
        <v/>
      </c>
      <c r="N66" s="337" t="str">
        <f>IF(G66="","",VLOOKUP(G66,【参考】数式用!$A$4:$L$54,MATCH('別紙様式2-3（個表）'!M66,【参考】数式用!$J$3:$L$3,0)+9,FALSE))</f>
        <v/>
      </c>
      <c r="O66" s="452" t="s">
        <v>2396</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15"/>
      <c r="X66" s="715"/>
      <c r="Y66" s="715"/>
      <c r="Z66" s="715"/>
      <c r="AA66" s="715"/>
      <c r="AB66" s="715"/>
      <c r="AC66" s="715"/>
      <c r="AD66" s="715"/>
      <c r="AE66" s="715"/>
      <c r="AF66" s="715"/>
      <c r="AG66" s="715"/>
      <c r="AI66" s="345" t="str">
        <f t="shared" si="0"/>
        <v/>
      </c>
      <c r="AJ66" s="46" t="e">
        <f>VLOOKUP('別紙様式2-3（個表）'!$G66,【参考】数式用!$P$4:$Q$54,2, FALSE)</f>
        <v>#N/A</v>
      </c>
      <c r="AK66" s="46" t="e">
        <f>VLOOKUP('別紙様式2-3（個表）'!$G66,【参考】数式用!$P$4:$W$54,8, FALSE)</f>
        <v>#N/A</v>
      </c>
      <c r="AL66" s="46" t="e">
        <f>VLOOKUP('別紙様式2-3（個表）'!$G66,【参考】数式用!$P$4:$AD$54,15,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5" t="str">
        <f>IF(基本情報入力シート!AD110="","",基本情報入力シート!AD110)</f>
        <v/>
      </c>
      <c r="I67" s="335" t="str">
        <f>IF(基本情報入力シート!AE110="","",基本情報入力シート!AE110)</f>
        <v/>
      </c>
      <c r="J67" s="450"/>
      <c r="K67" s="451"/>
      <c r="L67" s="449"/>
      <c r="M67" s="336" t="str">
        <f>IF(G67="", "", VLOOKUP(AO67,【参考】数式用!$AZ$3:$BA$6, 2, FALSE))</f>
        <v/>
      </c>
      <c r="N67" s="337" t="str">
        <f>IF(G67="","",VLOOKUP(G67,【参考】数式用!$A$4:$L$54,MATCH('別紙様式2-3（個表）'!M67,【参考】数式用!$J$3:$L$3,0)+9,FALSE))</f>
        <v/>
      </c>
      <c r="O67" s="453" t="s">
        <v>2396</v>
      </c>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15"/>
      <c r="X67" s="715"/>
      <c r="Y67" s="715"/>
      <c r="Z67" s="715"/>
      <c r="AA67" s="715"/>
      <c r="AB67" s="715"/>
      <c r="AC67" s="715"/>
      <c r="AD67" s="715"/>
      <c r="AE67" s="715"/>
      <c r="AF67" s="715"/>
      <c r="AG67" s="715"/>
      <c r="AI67" s="345" t="str">
        <f t="shared" si="0"/>
        <v/>
      </c>
      <c r="AJ67" s="46" t="e">
        <f>VLOOKUP('別紙様式2-3（個表）'!$G67,【参考】数式用!$P$4:$Q$54,2, FALSE)</f>
        <v>#N/A</v>
      </c>
      <c r="AK67" s="46" t="e">
        <f>VLOOKUP('別紙様式2-3（個表）'!$G67,【参考】数式用!$P$4:$W$54,8, FALSE)</f>
        <v>#N/A</v>
      </c>
      <c r="AL67" s="46" t="e">
        <f>VLOOKUP('別紙様式2-3（個表）'!$G67,【参考】数式用!$P$4:$AD$54,15,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5" t="str">
        <f>IF(基本情報入力シート!AD111="","",基本情報入力シート!AD111)</f>
        <v/>
      </c>
      <c r="I68" s="335" t="str">
        <f>IF(基本情報入力シート!AE111="","",基本情報入力シート!AE111)</f>
        <v/>
      </c>
      <c r="J68" s="450"/>
      <c r="K68" s="451"/>
      <c r="L68" s="449"/>
      <c r="M68" s="336" t="str">
        <f>IF(G68="", "", VLOOKUP(AO68,【参考】数式用!$AZ$3:$BA$6, 2, FALSE))</f>
        <v/>
      </c>
      <c r="N68" s="337" t="str">
        <f>IF(G68="","",VLOOKUP(G68,【参考】数式用!$A$4:$L$54,MATCH('別紙様式2-3（個表）'!M68,【参考】数式用!$J$3:$L$3,0)+9,FALSE))</f>
        <v/>
      </c>
      <c r="O68" s="452" t="s">
        <v>2396</v>
      </c>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15"/>
      <c r="X68" s="715"/>
      <c r="Y68" s="715"/>
      <c r="Z68" s="715"/>
      <c r="AA68" s="715"/>
      <c r="AB68" s="715"/>
      <c r="AC68" s="715"/>
      <c r="AD68" s="715"/>
      <c r="AE68" s="715"/>
      <c r="AF68" s="715"/>
      <c r="AG68" s="715"/>
      <c r="AI68" s="345" t="str">
        <f t="shared" si="0"/>
        <v/>
      </c>
      <c r="AJ68" s="46" t="e">
        <f>VLOOKUP('別紙様式2-3（個表）'!$G68,【参考】数式用!$P$4:$Q$54,2, FALSE)</f>
        <v>#N/A</v>
      </c>
      <c r="AK68" s="46" t="e">
        <f>VLOOKUP('別紙様式2-3（個表）'!$G68,【参考】数式用!$P$4:$W$54,8, FALSE)</f>
        <v>#N/A</v>
      </c>
      <c r="AL68" s="46" t="e">
        <f>VLOOKUP('別紙様式2-3（個表）'!$G68,【参考】数式用!$P$4:$AD$54,15,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5" t="str">
        <f>IF(基本情報入力シート!AD112="","",基本情報入力シート!AD112)</f>
        <v/>
      </c>
      <c r="I69" s="335" t="str">
        <f>IF(基本情報入力シート!AE112="","",基本情報入力シート!AE112)</f>
        <v/>
      </c>
      <c r="J69" s="450"/>
      <c r="K69" s="451"/>
      <c r="L69" s="449"/>
      <c r="M69" s="336" t="str">
        <f>IF(G69="", "", VLOOKUP(AO69,【参考】数式用!$AZ$3:$BA$6, 2, FALSE))</f>
        <v/>
      </c>
      <c r="N69" s="337" t="str">
        <f>IF(G69="","",VLOOKUP(G69,【参考】数式用!$A$4:$L$54,MATCH('別紙様式2-3（個表）'!M69,【参考】数式用!$J$3:$L$3,0)+9,FALSE))</f>
        <v/>
      </c>
      <c r="O69" s="453" t="s">
        <v>2396</v>
      </c>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15"/>
      <c r="X69" s="715"/>
      <c r="Y69" s="715"/>
      <c r="Z69" s="715"/>
      <c r="AA69" s="715"/>
      <c r="AB69" s="715"/>
      <c r="AC69" s="715"/>
      <c r="AD69" s="715"/>
      <c r="AE69" s="715"/>
      <c r="AF69" s="715"/>
      <c r="AG69" s="715"/>
      <c r="AI69" s="345" t="str">
        <f t="shared" si="0"/>
        <v/>
      </c>
      <c r="AJ69" s="46" t="e">
        <f>VLOOKUP('別紙様式2-3（個表）'!$G69,【参考】数式用!$P$4:$Q$54,2, FALSE)</f>
        <v>#N/A</v>
      </c>
      <c r="AK69" s="46" t="e">
        <f>VLOOKUP('別紙様式2-3（個表）'!$G69,【参考】数式用!$P$4:$W$54,8, FALSE)</f>
        <v>#N/A</v>
      </c>
      <c r="AL69" s="46" t="e">
        <f>VLOOKUP('別紙様式2-3（個表）'!$G69,【参考】数式用!$P$4:$AD$54,15,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5" t="str">
        <f>IF(基本情報入力シート!AD113="","",基本情報入力シート!AD113)</f>
        <v/>
      </c>
      <c r="I70" s="335" t="str">
        <f>IF(基本情報入力シート!AE113="","",基本情報入力シート!AE113)</f>
        <v/>
      </c>
      <c r="J70" s="450"/>
      <c r="K70" s="451"/>
      <c r="L70" s="449"/>
      <c r="M70" s="336" t="str">
        <f>IF(G70="", "", VLOOKUP(AO70,【参考】数式用!$AZ$3:$BA$6, 2, FALSE))</f>
        <v/>
      </c>
      <c r="N70" s="337" t="str">
        <f>IF(G70="","",VLOOKUP(G70,【参考】数式用!$A$4:$L$54,MATCH('別紙様式2-3（個表）'!M70,【参考】数式用!$J$3:$L$3,0)+9,FALSE))</f>
        <v/>
      </c>
      <c r="O70" s="453" t="s">
        <v>2396</v>
      </c>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15"/>
      <c r="X70" s="715"/>
      <c r="Y70" s="715"/>
      <c r="Z70" s="715"/>
      <c r="AA70" s="715"/>
      <c r="AB70" s="715"/>
      <c r="AC70" s="715"/>
      <c r="AD70" s="715"/>
      <c r="AE70" s="715"/>
      <c r="AF70" s="715"/>
      <c r="AG70" s="715"/>
      <c r="AI70" s="345" t="str">
        <f t="shared" si="0"/>
        <v/>
      </c>
      <c r="AJ70" s="46" t="e">
        <f>VLOOKUP('別紙様式2-3（個表）'!$G70,【参考】数式用!$P$4:$Q$54,2, FALSE)</f>
        <v>#N/A</v>
      </c>
      <c r="AK70" s="46" t="e">
        <f>VLOOKUP('別紙様式2-3（個表）'!$G70,【参考】数式用!$P$4:$W$54,8, FALSE)</f>
        <v>#N/A</v>
      </c>
      <c r="AL70" s="46" t="e">
        <f>VLOOKUP('別紙様式2-3（個表）'!$G70,【参考】数式用!$P$4:$AD$54,15,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5" t="str">
        <f>IF(基本情報入力シート!AD114="","",基本情報入力シート!AD114)</f>
        <v/>
      </c>
      <c r="I71" s="335" t="str">
        <f>IF(基本情報入力シート!AE114="","",基本情報入力シート!AE114)</f>
        <v/>
      </c>
      <c r="J71" s="450"/>
      <c r="K71" s="451"/>
      <c r="L71" s="449"/>
      <c r="M71" s="336" t="str">
        <f>IF(G71="", "", VLOOKUP(AO71,【参考】数式用!$AZ$3:$BA$6, 2, FALSE))</f>
        <v/>
      </c>
      <c r="N71" s="337" t="str">
        <f>IF(G71="","",VLOOKUP(G71,【参考】数式用!$A$4:$L$54,MATCH('別紙様式2-3（個表）'!M71,【参考】数式用!$J$3:$L$3,0)+9,FALSE))</f>
        <v/>
      </c>
      <c r="O71" s="452" t="s">
        <v>2396</v>
      </c>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15"/>
      <c r="X71" s="715"/>
      <c r="Y71" s="715"/>
      <c r="Z71" s="715"/>
      <c r="AA71" s="715"/>
      <c r="AB71" s="715"/>
      <c r="AC71" s="715"/>
      <c r="AD71" s="715"/>
      <c r="AE71" s="715"/>
      <c r="AF71" s="715"/>
      <c r="AG71" s="715"/>
      <c r="AI71" s="345" t="str">
        <f t="shared" si="0"/>
        <v/>
      </c>
      <c r="AJ71" s="46" t="e">
        <f>VLOOKUP('別紙様式2-3（個表）'!$G71,【参考】数式用!$P$4:$Q$54,2, FALSE)</f>
        <v>#N/A</v>
      </c>
      <c r="AK71" s="46" t="e">
        <f>VLOOKUP('別紙様式2-3（個表）'!$G71,【参考】数式用!$P$4:$W$54,8, FALSE)</f>
        <v>#N/A</v>
      </c>
      <c r="AL71" s="46" t="e">
        <f>VLOOKUP('別紙様式2-3（個表）'!$G71,【参考】数式用!$P$4:$AD$54,15,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5" t="str">
        <f>IF(基本情報入力シート!AD115="","",基本情報入力シート!AD115)</f>
        <v/>
      </c>
      <c r="I72" s="335" t="str">
        <f>IF(基本情報入力シート!AE115="","",基本情報入力シート!AE115)</f>
        <v/>
      </c>
      <c r="J72" s="450"/>
      <c r="K72" s="451"/>
      <c r="L72" s="449"/>
      <c r="M72" s="336" t="str">
        <f>IF(G72="", "", VLOOKUP(AO72,【参考】数式用!$AZ$3:$BA$6, 2, FALSE))</f>
        <v/>
      </c>
      <c r="N72" s="337" t="str">
        <f>IF(G72="","",VLOOKUP(G72,【参考】数式用!$A$4:$L$54,MATCH('別紙様式2-3（個表）'!M72,【参考】数式用!$J$3:$L$3,0)+9,FALSE))</f>
        <v/>
      </c>
      <c r="O72" s="453" t="s">
        <v>2396</v>
      </c>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15"/>
      <c r="X72" s="715"/>
      <c r="Y72" s="715"/>
      <c r="Z72" s="715"/>
      <c r="AA72" s="715"/>
      <c r="AB72" s="715"/>
      <c r="AC72" s="715"/>
      <c r="AD72" s="715"/>
      <c r="AE72" s="715"/>
      <c r="AF72" s="715"/>
      <c r="AG72" s="715"/>
      <c r="AI72" s="345" t="str">
        <f t="shared" si="0"/>
        <v/>
      </c>
      <c r="AJ72" s="46" t="e">
        <f>VLOOKUP('別紙様式2-3（個表）'!$G72,【参考】数式用!$P$4:$Q$54,2, FALSE)</f>
        <v>#N/A</v>
      </c>
      <c r="AK72" s="46" t="e">
        <f>VLOOKUP('別紙様式2-3（個表）'!$G72,【参考】数式用!$P$4:$W$54,8, FALSE)</f>
        <v>#N/A</v>
      </c>
      <c r="AL72" s="46" t="e">
        <f>VLOOKUP('別紙様式2-3（個表）'!$G72,【参考】数式用!$P$4:$AD$54,15,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5" t="str">
        <f>IF(基本情報入力シート!AD116="","",基本情報入力シート!AD116)</f>
        <v/>
      </c>
      <c r="I73" s="335" t="str">
        <f>IF(基本情報入力シート!AE116="","",基本情報入力シート!AE116)</f>
        <v/>
      </c>
      <c r="J73" s="450"/>
      <c r="K73" s="451"/>
      <c r="L73" s="449"/>
      <c r="M73" s="336" t="str">
        <f>IF(G73="", "", VLOOKUP(AO73,【参考】数式用!$AZ$3:$BA$6, 2, FALSE))</f>
        <v/>
      </c>
      <c r="N73" s="337" t="str">
        <f>IF(G73="","",VLOOKUP(G73,【参考】数式用!$A$4:$L$54,MATCH('別紙様式2-3（個表）'!M73,【参考】数式用!$J$3:$L$3,0)+9,FALSE))</f>
        <v/>
      </c>
      <c r="O73" s="453" t="s">
        <v>2396</v>
      </c>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15"/>
      <c r="X73" s="715"/>
      <c r="Y73" s="715"/>
      <c r="Z73" s="715"/>
      <c r="AA73" s="715"/>
      <c r="AB73" s="715"/>
      <c r="AC73" s="715"/>
      <c r="AD73" s="715"/>
      <c r="AE73" s="715"/>
      <c r="AF73" s="715"/>
      <c r="AG73" s="715"/>
      <c r="AI73" s="345" t="str">
        <f t="shared" si="0"/>
        <v/>
      </c>
      <c r="AJ73" s="46" t="e">
        <f>VLOOKUP('別紙様式2-3（個表）'!$G73,【参考】数式用!$P$4:$Q$54,2, FALSE)</f>
        <v>#N/A</v>
      </c>
      <c r="AK73" s="46" t="e">
        <f>VLOOKUP('別紙様式2-3（個表）'!$G73,【参考】数式用!$P$4:$W$54,8, FALSE)</f>
        <v>#N/A</v>
      </c>
      <c r="AL73" s="46" t="e">
        <f>VLOOKUP('別紙様式2-3（個表）'!$G73,【参考】数式用!$P$4:$AD$54,15,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5" t="str">
        <f>IF(基本情報入力シート!AD117="","",基本情報入力シート!AD117)</f>
        <v/>
      </c>
      <c r="I74" s="335" t="str">
        <f>IF(基本情報入力シート!AE117="","",基本情報入力シート!AE117)</f>
        <v/>
      </c>
      <c r="J74" s="450"/>
      <c r="K74" s="451"/>
      <c r="L74" s="449"/>
      <c r="M74" s="336" t="str">
        <f>IF(G74="", "", VLOOKUP(AO74,【参考】数式用!$AZ$3:$BA$6, 2, FALSE))</f>
        <v/>
      </c>
      <c r="N74" s="337" t="str">
        <f>IF(G74="","",VLOOKUP(G74,【参考】数式用!$A$4:$L$54,MATCH('別紙様式2-3（個表）'!M74,【参考】数式用!$J$3:$L$3,0)+9,FALSE))</f>
        <v/>
      </c>
      <c r="O74" s="452" t="s">
        <v>2396</v>
      </c>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15"/>
      <c r="X74" s="715"/>
      <c r="Y74" s="715"/>
      <c r="Z74" s="715"/>
      <c r="AA74" s="715"/>
      <c r="AB74" s="715"/>
      <c r="AC74" s="715"/>
      <c r="AD74" s="715"/>
      <c r="AE74" s="715"/>
      <c r="AF74" s="715"/>
      <c r="AG74" s="715"/>
      <c r="AI74" s="345" t="str">
        <f t="shared" si="0"/>
        <v/>
      </c>
      <c r="AJ74" s="46" t="e">
        <f>VLOOKUP('別紙様式2-3（個表）'!$G74,【参考】数式用!$P$4:$Q$54,2, FALSE)</f>
        <v>#N/A</v>
      </c>
      <c r="AK74" s="46" t="e">
        <f>VLOOKUP('別紙様式2-3（個表）'!$G74,【参考】数式用!$P$4:$W$54,8, FALSE)</f>
        <v>#N/A</v>
      </c>
      <c r="AL74" s="46" t="e">
        <f>VLOOKUP('別紙様式2-3（個表）'!$G74,【参考】数式用!$P$4:$AD$54,15,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5" t="str">
        <f>IF(基本情報入力シート!AD118="","",基本情報入力シート!AD118)</f>
        <v/>
      </c>
      <c r="I75" s="335" t="str">
        <f>IF(基本情報入力シート!AE118="","",基本情報入力シート!AE118)</f>
        <v/>
      </c>
      <c r="J75" s="450"/>
      <c r="K75" s="451"/>
      <c r="L75" s="449"/>
      <c r="M75" s="336" t="str">
        <f>IF(G75="", "", VLOOKUP(AO75,【参考】数式用!$AZ$3:$BA$6, 2, FALSE))</f>
        <v/>
      </c>
      <c r="N75" s="337" t="str">
        <f>IF(G75="","",VLOOKUP(G75,【参考】数式用!$A$4:$L$54,MATCH('別紙様式2-3（個表）'!M75,【参考】数式用!$J$3:$L$3,0)+9,FALSE))</f>
        <v/>
      </c>
      <c r="O75" s="453" t="s">
        <v>2396</v>
      </c>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15"/>
      <c r="X75" s="715"/>
      <c r="Y75" s="715"/>
      <c r="Z75" s="715"/>
      <c r="AA75" s="715"/>
      <c r="AB75" s="715"/>
      <c r="AC75" s="715"/>
      <c r="AD75" s="715"/>
      <c r="AE75" s="715"/>
      <c r="AF75" s="715"/>
      <c r="AG75" s="715"/>
      <c r="AI75" s="345" t="str">
        <f t="shared" si="0"/>
        <v/>
      </c>
      <c r="AJ75" s="46" t="e">
        <f>VLOOKUP('別紙様式2-3（個表）'!$G75,【参考】数式用!$P$4:$Q$54,2, FALSE)</f>
        <v>#N/A</v>
      </c>
      <c r="AK75" s="46" t="e">
        <f>VLOOKUP('別紙様式2-3（個表）'!$G75,【参考】数式用!$P$4:$W$54,8, FALSE)</f>
        <v>#N/A</v>
      </c>
      <c r="AL75" s="46" t="e">
        <f>VLOOKUP('別紙様式2-3（個表）'!$G75,【参考】数式用!$P$4:$AD$54,15,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5" t="str">
        <f>IF(基本情報入力シート!AD119="","",基本情報入力シート!AD119)</f>
        <v/>
      </c>
      <c r="I76" s="335" t="str">
        <f>IF(基本情報入力シート!AE119="","",基本情報入力シート!AE119)</f>
        <v/>
      </c>
      <c r="J76" s="450"/>
      <c r="K76" s="451"/>
      <c r="L76" s="449"/>
      <c r="M76" s="336" t="str">
        <f>IF(G76="", "", VLOOKUP(AO76,【参考】数式用!$AZ$3:$BA$6, 2, FALSE))</f>
        <v/>
      </c>
      <c r="N76" s="337" t="str">
        <f>IF(G76="","",VLOOKUP(G76,【参考】数式用!$A$4:$L$54,MATCH('別紙様式2-3（個表）'!M76,【参考】数式用!$J$3:$L$3,0)+9,FALSE))</f>
        <v/>
      </c>
      <c r="O76" s="453" t="s">
        <v>2396</v>
      </c>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15"/>
      <c r="X76" s="715"/>
      <c r="Y76" s="715"/>
      <c r="Z76" s="715"/>
      <c r="AA76" s="715"/>
      <c r="AB76" s="715"/>
      <c r="AC76" s="715"/>
      <c r="AD76" s="715"/>
      <c r="AE76" s="715"/>
      <c r="AF76" s="715"/>
      <c r="AG76" s="715"/>
      <c r="AI76" s="345" t="str">
        <f t="shared" si="0"/>
        <v/>
      </c>
      <c r="AJ76" s="46" t="e">
        <f>VLOOKUP('別紙様式2-3（個表）'!$G76,【参考】数式用!$P$4:$Q$54,2, FALSE)</f>
        <v>#N/A</v>
      </c>
      <c r="AK76" s="46" t="e">
        <f>VLOOKUP('別紙様式2-3（個表）'!$G76,【参考】数式用!$P$4:$W$54,8, FALSE)</f>
        <v>#N/A</v>
      </c>
      <c r="AL76" s="46" t="e">
        <f>VLOOKUP('別紙様式2-3（個表）'!$G76,【参考】数式用!$P$4:$AD$54,15,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5" t="str">
        <f>IF(基本情報入力シート!AD120="","",基本情報入力シート!AD120)</f>
        <v/>
      </c>
      <c r="I77" s="335" t="str">
        <f>IF(基本情報入力シート!AE120="","",基本情報入力シート!AE120)</f>
        <v/>
      </c>
      <c r="J77" s="450"/>
      <c r="K77" s="451"/>
      <c r="L77" s="449"/>
      <c r="M77" s="336" t="str">
        <f>IF(G77="", "", VLOOKUP(AO77,【参考】数式用!$AZ$3:$BA$6, 2, FALSE))</f>
        <v/>
      </c>
      <c r="N77" s="337" t="str">
        <f>IF(G77="","",VLOOKUP(G77,【参考】数式用!$A$4:$L$54,MATCH('別紙様式2-3（個表）'!M77,【参考】数式用!$J$3:$L$3,0)+9,FALSE))</f>
        <v/>
      </c>
      <c r="O77" s="452" t="s">
        <v>2396</v>
      </c>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15"/>
      <c r="X77" s="715"/>
      <c r="Y77" s="715"/>
      <c r="Z77" s="715"/>
      <c r="AA77" s="715"/>
      <c r="AB77" s="715"/>
      <c r="AC77" s="715"/>
      <c r="AD77" s="715"/>
      <c r="AE77" s="715"/>
      <c r="AF77" s="715"/>
      <c r="AG77" s="715"/>
      <c r="AI77" s="345" t="str">
        <f t="shared" si="0"/>
        <v/>
      </c>
      <c r="AJ77" s="46" t="e">
        <f>VLOOKUP('別紙様式2-3（個表）'!$G77,【参考】数式用!$P$4:$Q$54,2, FALSE)</f>
        <v>#N/A</v>
      </c>
      <c r="AK77" s="46" t="e">
        <f>VLOOKUP('別紙様式2-3（個表）'!$G77,【参考】数式用!$P$4:$W$54,8, FALSE)</f>
        <v>#N/A</v>
      </c>
      <c r="AL77" s="46" t="e">
        <f>VLOOKUP('別紙様式2-3（個表）'!$G77,【参考】数式用!$P$4:$AD$54,15,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5" t="str">
        <f>IF(基本情報入力シート!AD121="","",基本情報入力シート!AD121)</f>
        <v/>
      </c>
      <c r="I78" s="335" t="str">
        <f>IF(基本情報入力シート!AE121="","",基本情報入力シート!AE121)</f>
        <v/>
      </c>
      <c r="J78" s="450"/>
      <c r="K78" s="451"/>
      <c r="L78" s="449"/>
      <c r="M78" s="336" t="str">
        <f>IF(G78="", "", VLOOKUP(AO78,【参考】数式用!$AZ$3:$BA$6, 2, FALSE))</f>
        <v/>
      </c>
      <c r="N78" s="337" t="str">
        <f>IF(G78="","",VLOOKUP(G78,【参考】数式用!$A$4:$L$54,MATCH('別紙様式2-3（個表）'!M78,【参考】数式用!$J$3:$L$3,0)+9,FALSE))</f>
        <v/>
      </c>
      <c r="O78" s="453" t="s">
        <v>2396</v>
      </c>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15"/>
      <c r="X78" s="715"/>
      <c r="Y78" s="715"/>
      <c r="Z78" s="715"/>
      <c r="AA78" s="715"/>
      <c r="AB78" s="715"/>
      <c r="AC78" s="715"/>
      <c r="AD78" s="715"/>
      <c r="AE78" s="715"/>
      <c r="AF78" s="715"/>
      <c r="AG78" s="715"/>
      <c r="AI78" s="345" t="str">
        <f t="shared" si="0"/>
        <v/>
      </c>
      <c r="AJ78" s="46" t="e">
        <f>VLOOKUP('別紙様式2-3（個表）'!$G78,【参考】数式用!$P$4:$Q$54,2, FALSE)</f>
        <v>#N/A</v>
      </c>
      <c r="AK78" s="46" t="e">
        <f>VLOOKUP('別紙様式2-3（個表）'!$G78,【参考】数式用!$P$4:$W$54,8, FALSE)</f>
        <v>#N/A</v>
      </c>
      <c r="AL78" s="46" t="e">
        <f>VLOOKUP('別紙様式2-3（個表）'!$G78,【参考】数式用!$P$4:$AD$54,15,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5" t="str">
        <f>IF(基本情報入力シート!AD122="","",基本情報入力シート!AD122)</f>
        <v/>
      </c>
      <c r="I79" s="335" t="str">
        <f>IF(基本情報入力シート!AE122="","",基本情報入力シート!AE122)</f>
        <v/>
      </c>
      <c r="J79" s="450"/>
      <c r="K79" s="451"/>
      <c r="L79" s="449"/>
      <c r="M79" s="336" t="str">
        <f>IF(G79="", "", VLOOKUP(AO79,【参考】数式用!$AZ$3:$BA$6, 2, FALSE))</f>
        <v/>
      </c>
      <c r="N79" s="337" t="str">
        <f>IF(G79="","",VLOOKUP(G79,【参考】数式用!$A$4:$L$54,MATCH('別紙様式2-3（個表）'!M79,【参考】数式用!$J$3:$L$3,0)+9,FALSE))</f>
        <v/>
      </c>
      <c r="O79" s="453" t="s">
        <v>2396</v>
      </c>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15"/>
      <c r="X79" s="715"/>
      <c r="Y79" s="715"/>
      <c r="Z79" s="715"/>
      <c r="AA79" s="715"/>
      <c r="AB79" s="715"/>
      <c r="AC79" s="715"/>
      <c r="AD79" s="715"/>
      <c r="AE79" s="715"/>
      <c r="AF79" s="715"/>
      <c r="AG79" s="715"/>
      <c r="AI79" s="345" t="str">
        <f t="shared" ref="AI79:AI114" si="11">IF(T79="○", F79, "")</f>
        <v/>
      </c>
      <c r="AJ79" s="46" t="e">
        <f>VLOOKUP('別紙様式2-3（個表）'!$G79,【参考】数式用!$P$4:$Q$54,2, FALSE)</f>
        <v>#N/A</v>
      </c>
      <c r="AK79" s="46" t="e">
        <f>VLOOKUP('別紙様式2-3（個表）'!$G79,【参考】数式用!$P$4:$W$54,8, FALSE)</f>
        <v>#N/A</v>
      </c>
      <c r="AL79" s="46" t="e">
        <f>VLOOKUP('別紙様式2-3（個表）'!$G79,【参考】数式用!$P$4:$AD$54,15,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5" t="str">
        <f>IF(基本情報入力シート!AD123="","",基本情報入力シート!AD123)</f>
        <v/>
      </c>
      <c r="I80" s="335" t="str">
        <f>IF(基本情報入力シート!AE123="","",基本情報入力シート!AE123)</f>
        <v/>
      </c>
      <c r="J80" s="450"/>
      <c r="K80" s="451"/>
      <c r="L80" s="449"/>
      <c r="M80" s="336" t="str">
        <f>IF(G80="", "", VLOOKUP(AO80,【参考】数式用!$AZ$3:$BA$6, 2, FALSE))</f>
        <v/>
      </c>
      <c r="N80" s="337" t="str">
        <f>IF(G80="","",VLOOKUP(G80,【参考】数式用!$A$4:$L$54,MATCH('別紙様式2-3（個表）'!M80,【参考】数式用!$J$3:$L$3,0)+9,FALSE))</f>
        <v/>
      </c>
      <c r="O80" s="452" t="s">
        <v>2396</v>
      </c>
      <c r="P80" s="338" t="str">
        <f t="shared" ref="P80:P143"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15"/>
      <c r="X80" s="715"/>
      <c r="Y80" s="715"/>
      <c r="Z80" s="715"/>
      <c r="AA80" s="715"/>
      <c r="AB80" s="715"/>
      <c r="AC80" s="715"/>
      <c r="AD80" s="715"/>
      <c r="AE80" s="715"/>
      <c r="AF80" s="715"/>
      <c r="AG80" s="715"/>
      <c r="AI80" s="345" t="str">
        <f t="shared" si="11"/>
        <v/>
      </c>
      <c r="AJ80" s="46" t="e">
        <f>VLOOKUP('別紙様式2-3（個表）'!$G80,【参考】数式用!$P$4:$Q$54,2, FALSE)</f>
        <v>#N/A</v>
      </c>
      <c r="AK80" s="46" t="e">
        <f>VLOOKUP('別紙様式2-3（個表）'!$G80,【参考】数式用!$P$4:$W$54,8, FALSE)</f>
        <v>#N/A</v>
      </c>
      <c r="AL80" s="46" t="e">
        <f>VLOOKUP('別紙様式2-3（個表）'!$G80,【参考】数式用!$P$4:$AD$54,15,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4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5" t="str">
        <f>IF(基本情報入力シート!AD124="","",基本情報入力シート!AD124)</f>
        <v/>
      </c>
      <c r="I81" s="335" t="str">
        <f>IF(基本情報入力シート!AE124="","",基本情報入力シート!AE124)</f>
        <v/>
      </c>
      <c r="J81" s="450"/>
      <c r="K81" s="451"/>
      <c r="L81" s="449"/>
      <c r="M81" s="336" t="str">
        <f>IF(G81="", "", VLOOKUP(AO81,【参考】数式用!$AZ$3:$BA$6, 2, FALSE))</f>
        <v/>
      </c>
      <c r="N81" s="337" t="str">
        <f>IF(G81="","",VLOOKUP(G81,【参考】数式用!$A$4:$L$54,MATCH('別紙様式2-3（個表）'!M81,【参考】数式用!$J$3:$L$3,0)+9,FALSE))</f>
        <v/>
      </c>
      <c r="O81" s="453" t="s">
        <v>2396</v>
      </c>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15"/>
      <c r="X81" s="715"/>
      <c r="Y81" s="715"/>
      <c r="Z81" s="715"/>
      <c r="AA81" s="715"/>
      <c r="AB81" s="715"/>
      <c r="AC81" s="715"/>
      <c r="AD81" s="715"/>
      <c r="AE81" s="715"/>
      <c r="AF81" s="715"/>
      <c r="AG81" s="715"/>
      <c r="AI81" s="345" t="str">
        <f t="shared" si="11"/>
        <v/>
      </c>
      <c r="AJ81" s="46" t="e">
        <f>VLOOKUP('別紙様式2-3（個表）'!$G81,【参考】数式用!$P$4:$Q$54,2, FALSE)</f>
        <v>#N/A</v>
      </c>
      <c r="AK81" s="46" t="e">
        <f>VLOOKUP('別紙様式2-3（個表）'!$G81,【参考】数式用!$P$4:$W$54,8, FALSE)</f>
        <v>#N/A</v>
      </c>
      <c r="AL81" s="46" t="e">
        <f>VLOOKUP('別紙様式2-3（個表）'!$G81,【参考】数式用!$P$4:$AD$54,15,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5" t="str">
        <f>IF(基本情報入力シート!AD125="","",基本情報入力シート!AD125)</f>
        <v/>
      </c>
      <c r="I82" s="335" t="str">
        <f>IF(基本情報入力シート!AE125="","",基本情報入力シート!AE125)</f>
        <v/>
      </c>
      <c r="J82" s="450"/>
      <c r="K82" s="451"/>
      <c r="L82" s="449"/>
      <c r="M82" s="336" t="str">
        <f>IF(G82="", "", VLOOKUP(AO82,【参考】数式用!$AZ$3:$BA$6, 2, FALSE))</f>
        <v/>
      </c>
      <c r="N82" s="337" t="str">
        <f>IF(G82="","",VLOOKUP(G82,【参考】数式用!$A$4:$L$54,MATCH('別紙様式2-3（個表）'!M82,【参考】数式用!$J$3:$L$3,0)+9,FALSE))</f>
        <v/>
      </c>
      <c r="O82" s="453" t="s">
        <v>2396</v>
      </c>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15"/>
      <c r="X82" s="715"/>
      <c r="Y82" s="715"/>
      <c r="Z82" s="715"/>
      <c r="AA82" s="715"/>
      <c r="AB82" s="715"/>
      <c r="AC82" s="715"/>
      <c r="AD82" s="715"/>
      <c r="AE82" s="715"/>
      <c r="AF82" s="715"/>
      <c r="AG82" s="715"/>
      <c r="AI82" s="345" t="str">
        <f t="shared" si="11"/>
        <v/>
      </c>
      <c r="AJ82" s="46" t="e">
        <f>VLOOKUP('別紙様式2-3（個表）'!$G82,【参考】数式用!$P$4:$Q$54,2, FALSE)</f>
        <v>#N/A</v>
      </c>
      <c r="AK82" s="46" t="e">
        <f>VLOOKUP('別紙様式2-3（個表）'!$G82,【参考】数式用!$P$4:$W$54,8, FALSE)</f>
        <v>#N/A</v>
      </c>
      <c r="AL82" s="46" t="e">
        <f>VLOOKUP('別紙様式2-3（個表）'!$G82,【参考】数式用!$P$4:$AD$54,15,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5" t="str">
        <f>IF(基本情報入力シート!AD126="","",基本情報入力シート!AD126)</f>
        <v/>
      </c>
      <c r="I83" s="335" t="str">
        <f>IF(基本情報入力シート!AE126="","",基本情報入力シート!AE126)</f>
        <v/>
      </c>
      <c r="J83" s="450"/>
      <c r="K83" s="451"/>
      <c r="L83" s="449"/>
      <c r="M83" s="336" t="str">
        <f>IF(G83="", "", VLOOKUP(AO83,【参考】数式用!$AZ$3:$BA$6, 2, FALSE))</f>
        <v/>
      </c>
      <c r="N83" s="337" t="str">
        <f>IF(G83="","",VLOOKUP(G83,【参考】数式用!$A$4:$L$54,MATCH('別紙様式2-3（個表）'!M83,【参考】数式用!$J$3:$L$3,0)+9,FALSE))</f>
        <v/>
      </c>
      <c r="O83" s="452" t="s">
        <v>2396</v>
      </c>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15"/>
      <c r="X83" s="715"/>
      <c r="Y83" s="715"/>
      <c r="Z83" s="715"/>
      <c r="AA83" s="715"/>
      <c r="AB83" s="715"/>
      <c r="AC83" s="715"/>
      <c r="AD83" s="715"/>
      <c r="AE83" s="715"/>
      <c r="AF83" s="715"/>
      <c r="AG83" s="715"/>
      <c r="AI83" s="345" t="str">
        <f t="shared" si="11"/>
        <v/>
      </c>
      <c r="AJ83" s="46" t="e">
        <f>VLOOKUP('別紙様式2-3（個表）'!$G83,【参考】数式用!$P$4:$Q$54,2, FALSE)</f>
        <v>#N/A</v>
      </c>
      <c r="AK83" s="46" t="e">
        <f>VLOOKUP('別紙様式2-3（個表）'!$G83,【参考】数式用!$P$4:$W$54,8, FALSE)</f>
        <v>#N/A</v>
      </c>
      <c r="AL83" s="46" t="e">
        <f>VLOOKUP('別紙様式2-3（個表）'!$G83,【参考】数式用!$P$4:$AD$54,15,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5" t="str">
        <f>IF(基本情報入力シート!AD127="","",基本情報入力シート!AD127)</f>
        <v/>
      </c>
      <c r="I84" s="335" t="str">
        <f>IF(基本情報入力シート!AE127="","",基本情報入力シート!AE127)</f>
        <v/>
      </c>
      <c r="J84" s="450"/>
      <c r="K84" s="451"/>
      <c r="L84" s="449"/>
      <c r="M84" s="336" t="str">
        <f>IF(G84="", "", VLOOKUP(AO84,【参考】数式用!$AZ$3:$BA$6, 2, FALSE))</f>
        <v/>
      </c>
      <c r="N84" s="337" t="str">
        <f>IF(G84="","",VLOOKUP(G84,【参考】数式用!$A$4:$L$54,MATCH('別紙様式2-3（個表）'!M84,【参考】数式用!$J$3:$L$3,0)+9,FALSE))</f>
        <v/>
      </c>
      <c r="O84" s="453" t="s">
        <v>2396</v>
      </c>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15"/>
      <c r="X84" s="715"/>
      <c r="Y84" s="715"/>
      <c r="Z84" s="715"/>
      <c r="AA84" s="715"/>
      <c r="AB84" s="715"/>
      <c r="AC84" s="715"/>
      <c r="AD84" s="715"/>
      <c r="AE84" s="715"/>
      <c r="AF84" s="715"/>
      <c r="AG84" s="715"/>
      <c r="AI84" s="345" t="str">
        <f t="shared" si="11"/>
        <v/>
      </c>
      <c r="AJ84" s="46" t="e">
        <f>VLOOKUP('別紙様式2-3（個表）'!$G84,【参考】数式用!$P$4:$Q$54,2, FALSE)</f>
        <v>#N/A</v>
      </c>
      <c r="AK84" s="46" t="e">
        <f>VLOOKUP('別紙様式2-3（個表）'!$G84,【参考】数式用!$P$4:$W$54,8, FALSE)</f>
        <v>#N/A</v>
      </c>
      <c r="AL84" s="46" t="e">
        <f>VLOOKUP('別紙様式2-3（個表）'!$G84,【参考】数式用!$P$4:$AD$54,15,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5" t="str">
        <f>IF(基本情報入力シート!AD128="","",基本情報入力シート!AD128)</f>
        <v/>
      </c>
      <c r="I85" s="335" t="str">
        <f>IF(基本情報入力シート!AE128="","",基本情報入力シート!AE128)</f>
        <v/>
      </c>
      <c r="J85" s="450"/>
      <c r="K85" s="451"/>
      <c r="L85" s="449"/>
      <c r="M85" s="336" t="str">
        <f>IF(G85="", "", VLOOKUP(AO85,【参考】数式用!$AZ$3:$BA$6, 2, FALSE))</f>
        <v/>
      </c>
      <c r="N85" s="337" t="str">
        <f>IF(G85="","",VLOOKUP(G85,【参考】数式用!$A$4:$L$54,MATCH('別紙様式2-3（個表）'!M85,【参考】数式用!$J$3:$L$3,0)+9,FALSE))</f>
        <v/>
      </c>
      <c r="O85" s="453" t="s">
        <v>2396</v>
      </c>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15"/>
      <c r="X85" s="715"/>
      <c r="Y85" s="715"/>
      <c r="Z85" s="715"/>
      <c r="AA85" s="715"/>
      <c r="AB85" s="715"/>
      <c r="AC85" s="715"/>
      <c r="AD85" s="715"/>
      <c r="AE85" s="715"/>
      <c r="AF85" s="715"/>
      <c r="AG85" s="715"/>
      <c r="AI85" s="345" t="str">
        <f t="shared" si="11"/>
        <v/>
      </c>
      <c r="AJ85" s="46" t="e">
        <f>VLOOKUP('別紙様式2-3（個表）'!$G85,【参考】数式用!$P$4:$Q$54,2, FALSE)</f>
        <v>#N/A</v>
      </c>
      <c r="AK85" s="46" t="e">
        <f>VLOOKUP('別紙様式2-3（個表）'!$G85,【参考】数式用!$P$4:$W$54,8, FALSE)</f>
        <v>#N/A</v>
      </c>
      <c r="AL85" s="46" t="e">
        <f>VLOOKUP('別紙様式2-3（個表）'!$G85,【参考】数式用!$P$4:$AD$54,15,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5" t="str">
        <f>IF(基本情報入力シート!AD129="","",基本情報入力シート!AD129)</f>
        <v/>
      </c>
      <c r="I86" s="335" t="str">
        <f>IF(基本情報入力シート!AE129="","",基本情報入力シート!AE129)</f>
        <v/>
      </c>
      <c r="J86" s="450"/>
      <c r="K86" s="451"/>
      <c r="L86" s="449"/>
      <c r="M86" s="336" t="str">
        <f>IF(G86="", "", VLOOKUP(AO86,【参考】数式用!$AZ$3:$BA$6, 2, FALSE))</f>
        <v/>
      </c>
      <c r="N86" s="337" t="str">
        <f>IF(G86="","",VLOOKUP(G86,【参考】数式用!$A$4:$L$54,MATCH('別紙様式2-3（個表）'!M86,【参考】数式用!$J$3:$L$3,0)+9,FALSE))</f>
        <v/>
      </c>
      <c r="O86" s="452" t="s">
        <v>2396</v>
      </c>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15"/>
      <c r="X86" s="715"/>
      <c r="Y86" s="715"/>
      <c r="Z86" s="715"/>
      <c r="AA86" s="715"/>
      <c r="AB86" s="715"/>
      <c r="AC86" s="715"/>
      <c r="AD86" s="715"/>
      <c r="AE86" s="715"/>
      <c r="AF86" s="715"/>
      <c r="AG86" s="715"/>
      <c r="AI86" s="345" t="str">
        <f t="shared" si="11"/>
        <v/>
      </c>
      <c r="AJ86" s="46" t="e">
        <f>VLOOKUP('別紙様式2-3（個表）'!$G86,【参考】数式用!$P$4:$Q$54,2, FALSE)</f>
        <v>#N/A</v>
      </c>
      <c r="AK86" s="46" t="e">
        <f>VLOOKUP('別紙様式2-3（個表）'!$G86,【参考】数式用!$P$4:$W$54,8, FALSE)</f>
        <v>#N/A</v>
      </c>
      <c r="AL86" s="46" t="e">
        <f>VLOOKUP('別紙様式2-3（個表）'!$G86,【参考】数式用!$P$4:$AD$54,15,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5" t="str">
        <f>IF(基本情報入力シート!AD130="","",基本情報入力シート!AD130)</f>
        <v/>
      </c>
      <c r="I87" s="335" t="str">
        <f>IF(基本情報入力シート!AE130="","",基本情報入力シート!AE130)</f>
        <v/>
      </c>
      <c r="J87" s="450"/>
      <c r="K87" s="451"/>
      <c r="L87" s="449"/>
      <c r="M87" s="336" t="str">
        <f>IF(G87="", "", VLOOKUP(AO87,【参考】数式用!$AZ$3:$BA$6, 2, FALSE))</f>
        <v/>
      </c>
      <c r="N87" s="337" t="str">
        <f>IF(G87="","",VLOOKUP(G87,【参考】数式用!$A$4:$L$54,MATCH('別紙様式2-3（個表）'!M87,【参考】数式用!$J$3:$L$3,0)+9,FALSE))</f>
        <v/>
      </c>
      <c r="O87" s="453" t="s">
        <v>2396</v>
      </c>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15"/>
      <c r="X87" s="715"/>
      <c r="Y87" s="715"/>
      <c r="Z87" s="715"/>
      <c r="AA87" s="715"/>
      <c r="AB87" s="715"/>
      <c r="AC87" s="715"/>
      <c r="AD87" s="715"/>
      <c r="AE87" s="715"/>
      <c r="AF87" s="715"/>
      <c r="AG87" s="715"/>
      <c r="AI87" s="345" t="str">
        <f t="shared" si="11"/>
        <v/>
      </c>
      <c r="AJ87" s="46" t="e">
        <f>VLOOKUP('別紙様式2-3（個表）'!$G87,【参考】数式用!$P$4:$Q$54,2, FALSE)</f>
        <v>#N/A</v>
      </c>
      <c r="AK87" s="46" t="e">
        <f>VLOOKUP('別紙様式2-3（個表）'!$G87,【参考】数式用!$P$4:$W$54,8, FALSE)</f>
        <v>#N/A</v>
      </c>
      <c r="AL87" s="46" t="e">
        <f>VLOOKUP('別紙様式2-3（個表）'!$G87,【参考】数式用!$P$4:$AD$54,15,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5" t="str">
        <f>IF(基本情報入力シート!AD131="","",基本情報入力シート!AD131)</f>
        <v/>
      </c>
      <c r="I88" s="335" t="str">
        <f>IF(基本情報入力シート!AE131="","",基本情報入力シート!AE131)</f>
        <v/>
      </c>
      <c r="J88" s="450"/>
      <c r="K88" s="451"/>
      <c r="L88" s="449"/>
      <c r="M88" s="336" t="str">
        <f>IF(G88="", "", VLOOKUP(AO88,【参考】数式用!$AZ$3:$BA$6, 2, FALSE))</f>
        <v/>
      </c>
      <c r="N88" s="337" t="str">
        <f>IF(G88="","",VLOOKUP(G88,【参考】数式用!$A$4:$L$54,MATCH('別紙様式2-3（個表）'!M88,【参考】数式用!$J$3:$L$3,0)+9,FALSE))</f>
        <v/>
      </c>
      <c r="O88" s="453" t="s">
        <v>2396</v>
      </c>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15"/>
      <c r="X88" s="715"/>
      <c r="Y88" s="715"/>
      <c r="Z88" s="715"/>
      <c r="AA88" s="715"/>
      <c r="AB88" s="715"/>
      <c r="AC88" s="715"/>
      <c r="AD88" s="715"/>
      <c r="AE88" s="715"/>
      <c r="AF88" s="715"/>
      <c r="AG88" s="715"/>
      <c r="AI88" s="345" t="str">
        <f t="shared" si="11"/>
        <v/>
      </c>
      <c r="AJ88" s="46" t="e">
        <f>VLOOKUP('別紙様式2-3（個表）'!$G88,【参考】数式用!$P$4:$Q$54,2, FALSE)</f>
        <v>#N/A</v>
      </c>
      <c r="AK88" s="46" t="e">
        <f>VLOOKUP('別紙様式2-3（個表）'!$G88,【参考】数式用!$P$4:$W$54,8, FALSE)</f>
        <v>#N/A</v>
      </c>
      <c r="AL88" s="46" t="e">
        <f>VLOOKUP('別紙様式2-3（個表）'!$G88,【参考】数式用!$P$4:$AD$54,15,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5" t="str">
        <f>IF(基本情報入力シート!AD132="","",基本情報入力シート!AD132)</f>
        <v/>
      </c>
      <c r="I89" s="335" t="str">
        <f>IF(基本情報入力シート!AE132="","",基本情報入力シート!AE132)</f>
        <v/>
      </c>
      <c r="J89" s="450"/>
      <c r="K89" s="451"/>
      <c r="L89" s="449"/>
      <c r="M89" s="336" t="str">
        <f>IF(G89="", "", VLOOKUP(AO89,【参考】数式用!$AZ$3:$BA$6, 2, FALSE))</f>
        <v/>
      </c>
      <c r="N89" s="337" t="str">
        <f>IF(G89="","",VLOOKUP(G89,【参考】数式用!$A$4:$L$54,MATCH('別紙様式2-3（個表）'!M89,【参考】数式用!$J$3:$L$3,0)+9,FALSE))</f>
        <v/>
      </c>
      <c r="O89" s="452" t="s">
        <v>2396</v>
      </c>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15"/>
      <c r="X89" s="715"/>
      <c r="Y89" s="715"/>
      <c r="Z89" s="715"/>
      <c r="AA89" s="715"/>
      <c r="AB89" s="715"/>
      <c r="AC89" s="715"/>
      <c r="AD89" s="715"/>
      <c r="AE89" s="715"/>
      <c r="AF89" s="715"/>
      <c r="AG89" s="715"/>
      <c r="AI89" s="345" t="str">
        <f t="shared" si="11"/>
        <v/>
      </c>
      <c r="AJ89" s="46" t="e">
        <f>VLOOKUP('別紙様式2-3（個表）'!$G89,【参考】数式用!$P$4:$Q$54,2, FALSE)</f>
        <v>#N/A</v>
      </c>
      <c r="AK89" s="46" t="e">
        <f>VLOOKUP('別紙様式2-3（個表）'!$G89,【参考】数式用!$P$4:$W$54,8, FALSE)</f>
        <v>#N/A</v>
      </c>
      <c r="AL89" s="46" t="e">
        <f>VLOOKUP('別紙様式2-3（個表）'!$G89,【参考】数式用!$P$4:$AD$54,15,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5" t="str">
        <f>IF(基本情報入力シート!AD133="","",基本情報入力シート!AD133)</f>
        <v/>
      </c>
      <c r="I90" s="335" t="str">
        <f>IF(基本情報入力シート!AE133="","",基本情報入力シート!AE133)</f>
        <v/>
      </c>
      <c r="J90" s="450"/>
      <c r="K90" s="451"/>
      <c r="L90" s="449"/>
      <c r="M90" s="336" t="str">
        <f>IF(G90="", "", VLOOKUP(AO90,【参考】数式用!$AZ$3:$BA$6, 2, FALSE))</f>
        <v/>
      </c>
      <c r="N90" s="337" t="str">
        <f>IF(G90="","",VLOOKUP(G90,【参考】数式用!$A$4:$L$54,MATCH('別紙様式2-3（個表）'!M90,【参考】数式用!$J$3:$L$3,0)+9,FALSE))</f>
        <v/>
      </c>
      <c r="O90" s="453" t="s">
        <v>2396</v>
      </c>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15"/>
      <c r="X90" s="715"/>
      <c r="Y90" s="715"/>
      <c r="Z90" s="715"/>
      <c r="AA90" s="715"/>
      <c r="AB90" s="715"/>
      <c r="AC90" s="715"/>
      <c r="AD90" s="715"/>
      <c r="AE90" s="715"/>
      <c r="AF90" s="715"/>
      <c r="AG90" s="715"/>
      <c r="AI90" s="345" t="str">
        <f t="shared" si="11"/>
        <v/>
      </c>
      <c r="AJ90" s="46" t="e">
        <f>VLOOKUP('別紙様式2-3（個表）'!$G90,【参考】数式用!$P$4:$Q$54,2, FALSE)</f>
        <v>#N/A</v>
      </c>
      <c r="AK90" s="46" t="e">
        <f>VLOOKUP('別紙様式2-3（個表）'!$G90,【参考】数式用!$P$4:$W$54,8, FALSE)</f>
        <v>#N/A</v>
      </c>
      <c r="AL90" s="46" t="e">
        <f>VLOOKUP('別紙様式2-3（個表）'!$G90,【参考】数式用!$P$4:$AD$54,15,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5" t="str">
        <f>IF(基本情報入力シート!AD134="","",基本情報入力シート!AD134)</f>
        <v/>
      </c>
      <c r="I91" s="335" t="str">
        <f>IF(基本情報入力シート!AE134="","",基本情報入力シート!AE134)</f>
        <v/>
      </c>
      <c r="J91" s="450"/>
      <c r="K91" s="451"/>
      <c r="L91" s="449"/>
      <c r="M91" s="336" t="str">
        <f>IF(G91="", "", VLOOKUP(AO91,【参考】数式用!$AZ$3:$BA$6, 2, FALSE))</f>
        <v/>
      </c>
      <c r="N91" s="337" t="str">
        <f>IF(G91="","",VLOOKUP(G91,【参考】数式用!$A$4:$L$54,MATCH('別紙様式2-3（個表）'!M91,【参考】数式用!$J$3:$L$3,0)+9,FALSE))</f>
        <v/>
      </c>
      <c r="O91" s="453" t="s">
        <v>2396</v>
      </c>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15"/>
      <c r="X91" s="715"/>
      <c r="Y91" s="715"/>
      <c r="Z91" s="715"/>
      <c r="AA91" s="715"/>
      <c r="AB91" s="715"/>
      <c r="AC91" s="715"/>
      <c r="AD91" s="715"/>
      <c r="AE91" s="715"/>
      <c r="AF91" s="715"/>
      <c r="AG91" s="715"/>
      <c r="AI91" s="345" t="str">
        <f t="shared" si="11"/>
        <v/>
      </c>
      <c r="AJ91" s="46" t="e">
        <f>VLOOKUP('別紙様式2-3（個表）'!$G91,【参考】数式用!$P$4:$Q$54,2, FALSE)</f>
        <v>#N/A</v>
      </c>
      <c r="AK91" s="46" t="e">
        <f>VLOOKUP('別紙様式2-3（個表）'!$G91,【参考】数式用!$P$4:$W$54,8, FALSE)</f>
        <v>#N/A</v>
      </c>
      <c r="AL91" s="46" t="e">
        <f>VLOOKUP('別紙様式2-3（個表）'!$G91,【参考】数式用!$P$4:$AD$54,15,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5" t="str">
        <f>IF(基本情報入力シート!AD135="","",基本情報入力シート!AD135)</f>
        <v/>
      </c>
      <c r="I92" s="335" t="str">
        <f>IF(基本情報入力シート!AE135="","",基本情報入力シート!AE135)</f>
        <v/>
      </c>
      <c r="J92" s="450"/>
      <c r="K92" s="451"/>
      <c r="L92" s="449"/>
      <c r="M92" s="336" t="str">
        <f>IF(G92="", "", VLOOKUP(AO92,【参考】数式用!$AZ$3:$BA$6, 2, FALSE))</f>
        <v/>
      </c>
      <c r="N92" s="337" t="str">
        <f>IF(G92="","",VLOOKUP(G92,【参考】数式用!$A$4:$L$54,MATCH('別紙様式2-3（個表）'!M92,【参考】数式用!$J$3:$L$3,0)+9,FALSE))</f>
        <v/>
      </c>
      <c r="O92" s="452" t="s">
        <v>2396</v>
      </c>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15"/>
      <c r="X92" s="715"/>
      <c r="Y92" s="715"/>
      <c r="Z92" s="715"/>
      <c r="AA92" s="715"/>
      <c r="AB92" s="715"/>
      <c r="AC92" s="715"/>
      <c r="AD92" s="715"/>
      <c r="AE92" s="715"/>
      <c r="AF92" s="715"/>
      <c r="AG92" s="715"/>
      <c r="AI92" s="345" t="str">
        <f t="shared" si="11"/>
        <v/>
      </c>
      <c r="AJ92" s="46" t="e">
        <f>VLOOKUP('別紙様式2-3（個表）'!$G92,【参考】数式用!$P$4:$Q$54,2, FALSE)</f>
        <v>#N/A</v>
      </c>
      <c r="AK92" s="46" t="e">
        <f>VLOOKUP('別紙様式2-3（個表）'!$G92,【参考】数式用!$P$4:$W$54,8, FALSE)</f>
        <v>#N/A</v>
      </c>
      <c r="AL92" s="46" t="e">
        <f>VLOOKUP('別紙様式2-3（個表）'!$G92,【参考】数式用!$P$4:$AD$54,15,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5" t="str">
        <f>IF(基本情報入力シート!AD136="","",基本情報入力シート!AD136)</f>
        <v/>
      </c>
      <c r="I93" s="335" t="str">
        <f>IF(基本情報入力シート!AE136="","",基本情報入力シート!AE136)</f>
        <v/>
      </c>
      <c r="J93" s="450"/>
      <c r="K93" s="451"/>
      <c r="L93" s="449"/>
      <c r="M93" s="336" t="str">
        <f>IF(G93="", "", VLOOKUP(AO93,【参考】数式用!$AZ$3:$BA$6, 2, FALSE))</f>
        <v/>
      </c>
      <c r="N93" s="337" t="str">
        <f>IF(G93="","",VLOOKUP(G93,【参考】数式用!$A$4:$L$54,MATCH('別紙様式2-3（個表）'!M93,【参考】数式用!$J$3:$L$3,0)+9,FALSE))</f>
        <v/>
      </c>
      <c r="O93" s="453" t="s">
        <v>2396</v>
      </c>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15"/>
      <c r="X93" s="715"/>
      <c r="Y93" s="715"/>
      <c r="Z93" s="715"/>
      <c r="AA93" s="715"/>
      <c r="AB93" s="715"/>
      <c r="AC93" s="715"/>
      <c r="AD93" s="715"/>
      <c r="AE93" s="715"/>
      <c r="AF93" s="715"/>
      <c r="AG93" s="715"/>
      <c r="AI93" s="345" t="str">
        <f t="shared" si="11"/>
        <v/>
      </c>
      <c r="AJ93" s="46" t="e">
        <f>VLOOKUP('別紙様式2-3（個表）'!$G93,【参考】数式用!$P$4:$Q$54,2, FALSE)</f>
        <v>#N/A</v>
      </c>
      <c r="AK93" s="46" t="e">
        <f>VLOOKUP('別紙様式2-3（個表）'!$G93,【参考】数式用!$P$4:$W$54,8, FALSE)</f>
        <v>#N/A</v>
      </c>
      <c r="AL93" s="46" t="e">
        <f>VLOOKUP('別紙様式2-3（個表）'!$G93,【参考】数式用!$P$4:$AD$54,15,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5" t="str">
        <f>IF(基本情報入力シート!AD137="","",基本情報入力シート!AD137)</f>
        <v/>
      </c>
      <c r="I94" s="335" t="str">
        <f>IF(基本情報入力シート!AE137="","",基本情報入力シート!AE137)</f>
        <v/>
      </c>
      <c r="J94" s="450"/>
      <c r="K94" s="451"/>
      <c r="L94" s="449"/>
      <c r="M94" s="336" t="str">
        <f>IF(G94="", "", VLOOKUP(AO94,【参考】数式用!$AZ$3:$BA$6, 2, FALSE))</f>
        <v/>
      </c>
      <c r="N94" s="337" t="str">
        <f>IF(G94="","",VLOOKUP(G94,【参考】数式用!$A$4:$L$54,MATCH('別紙様式2-3（個表）'!M94,【参考】数式用!$J$3:$L$3,0)+9,FALSE))</f>
        <v/>
      </c>
      <c r="O94" s="452" t="s">
        <v>2396</v>
      </c>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15"/>
      <c r="X94" s="715"/>
      <c r="Y94" s="715"/>
      <c r="Z94" s="715"/>
      <c r="AA94" s="715"/>
      <c r="AB94" s="715"/>
      <c r="AC94" s="715"/>
      <c r="AD94" s="715"/>
      <c r="AE94" s="715"/>
      <c r="AF94" s="715"/>
      <c r="AG94" s="715"/>
      <c r="AI94" s="345" t="str">
        <f t="shared" si="11"/>
        <v/>
      </c>
      <c r="AJ94" s="46" t="e">
        <f>VLOOKUP('別紙様式2-3（個表）'!$G94,【参考】数式用!$P$4:$Q$54,2, FALSE)</f>
        <v>#N/A</v>
      </c>
      <c r="AK94" s="46" t="e">
        <f>VLOOKUP('別紙様式2-3（個表）'!$G94,【参考】数式用!$P$4:$W$54,8, FALSE)</f>
        <v>#N/A</v>
      </c>
      <c r="AL94" s="46" t="e">
        <f>VLOOKUP('別紙様式2-3（個表）'!$G94,【参考】数式用!$P$4:$AD$54,15,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5" t="str">
        <f>IF(基本情報入力シート!AD138="","",基本情報入力シート!AD138)</f>
        <v/>
      </c>
      <c r="I95" s="335" t="str">
        <f>IF(基本情報入力シート!AE138="","",基本情報入力シート!AE138)</f>
        <v/>
      </c>
      <c r="J95" s="450"/>
      <c r="K95" s="451"/>
      <c r="L95" s="449"/>
      <c r="M95" s="336" t="str">
        <f>IF(G95="", "", VLOOKUP(AO95,【参考】数式用!$AZ$3:$BA$6, 2, FALSE))</f>
        <v/>
      </c>
      <c r="N95" s="337" t="str">
        <f>IF(G95="","",VLOOKUP(G95,【参考】数式用!$A$4:$L$54,MATCH('別紙様式2-3（個表）'!M95,【参考】数式用!$J$3:$L$3,0)+9,FALSE))</f>
        <v/>
      </c>
      <c r="O95" s="453" t="s">
        <v>2396</v>
      </c>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15"/>
      <c r="X95" s="715"/>
      <c r="Y95" s="715"/>
      <c r="Z95" s="715"/>
      <c r="AA95" s="715"/>
      <c r="AB95" s="715"/>
      <c r="AC95" s="715"/>
      <c r="AD95" s="715"/>
      <c r="AE95" s="715"/>
      <c r="AF95" s="715"/>
      <c r="AG95" s="715"/>
      <c r="AI95" s="345" t="str">
        <f t="shared" si="11"/>
        <v/>
      </c>
      <c r="AJ95" s="46" t="e">
        <f>VLOOKUP('別紙様式2-3（個表）'!$G95,【参考】数式用!$P$4:$Q$54,2, FALSE)</f>
        <v>#N/A</v>
      </c>
      <c r="AK95" s="46" t="e">
        <f>VLOOKUP('別紙様式2-3（個表）'!$G95,【参考】数式用!$P$4:$W$54,8, FALSE)</f>
        <v>#N/A</v>
      </c>
      <c r="AL95" s="46" t="e">
        <f>VLOOKUP('別紙様式2-3（個表）'!$G95,【参考】数式用!$P$4:$AD$54,15,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5" t="str">
        <f>IF(基本情報入力シート!AD139="","",基本情報入力シート!AD139)</f>
        <v/>
      </c>
      <c r="I96" s="335" t="str">
        <f>IF(基本情報入力シート!AE139="","",基本情報入力シート!AE139)</f>
        <v/>
      </c>
      <c r="J96" s="450"/>
      <c r="K96" s="451"/>
      <c r="L96" s="449"/>
      <c r="M96" s="336" t="str">
        <f>IF(G96="", "", VLOOKUP(AO96,【参考】数式用!$AZ$3:$BA$6, 2, FALSE))</f>
        <v/>
      </c>
      <c r="N96" s="337" t="str">
        <f>IF(G96="","",VLOOKUP(G96,【参考】数式用!$A$4:$L$54,MATCH('別紙様式2-3（個表）'!M96,【参考】数式用!$J$3:$L$3,0)+9,FALSE))</f>
        <v/>
      </c>
      <c r="O96" s="453" t="s">
        <v>2396</v>
      </c>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15"/>
      <c r="X96" s="715"/>
      <c r="Y96" s="715"/>
      <c r="Z96" s="715"/>
      <c r="AA96" s="715"/>
      <c r="AB96" s="715"/>
      <c r="AC96" s="715"/>
      <c r="AD96" s="715"/>
      <c r="AE96" s="715"/>
      <c r="AF96" s="715"/>
      <c r="AG96" s="715"/>
      <c r="AI96" s="345" t="str">
        <f t="shared" si="11"/>
        <v/>
      </c>
      <c r="AJ96" s="46" t="e">
        <f>VLOOKUP('別紙様式2-3（個表）'!$G96,【参考】数式用!$P$4:$Q$54,2, FALSE)</f>
        <v>#N/A</v>
      </c>
      <c r="AK96" s="46" t="e">
        <f>VLOOKUP('別紙様式2-3（個表）'!$G96,【参考】数式用!$P$4:$W$54,8, FALSE)</f>
        <v>#N/A</v>
      </c>
      <c r="AL96" s="46" t="e">
        <f>VLOOKUP('別紙様式2-3（個表）'!$G96,【参考】数式用!$P$4:$AD$54,15,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5" t="str">
        <f>IF(基本情報入力シート!AD140="","",基本情報入力シート!AD140)</f>
        <v/>
      </c>
      <c r="I97" s="335" t="str">
        <f>IF(基本情報入力シート!AE140="","",基本情報入力シート!AE140)</f>
        <v/>
      </c>
      <c r="J97" s="450"/>
      <c r="K97" s="451"/>
      <c r="L97" s="449"/>
      <c r="M97" s="336" t="str">
        <f>IF(G97="", "", VLOOKUP(AO97,【参考】数式用!$AZ$3:$BA$6, 2, FALSE))</f>
        <v/>
      </c>
      <c r="N97" s="337" t="str">
        <f>IF(G97="","",VLOOKUP(G97,【参考】数式用!$A$4:$L$54,MATCH('別紙様式2-3（個表）'!M97,【参考】数式用!$J$3:$L$3,0)+9,FALSE))</f>
        <v/>
      </c>
      <c r="O97" s="452" t="s">
        <v>2396</v>
      </c>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15"/>
      <c r="X97" s="715"/>
      <c r="Y97" s="715"/>
      <c r="Z97" s="715"/>
      <c r="AA97" s="715"/>
      <c r="AB97" s="715"/>
      <c r="AC97" s="715"/>
      <c r="AD97" s="715"/>
      <c r="AE97" s="715"/>
      <c r="AF97" s="715"/>
      <c r="AG97" s="715"/>
      <c r="AI97" s="345" t="str">
        <f t="shared" si="11"/>
        <v/>
      </c>
      <c r="AJ97" s="46" t="e">
        <f>VLOOKUP('別紙様式2-3（個表）'!$G97,【参考】数式用!$P$4:$Q$54,2, FALSE)</f>
        <v>#N/A</v>
      </c>
      <c r="AK97" s="46" t="e">
        <f>VLOOKUP('別紙様式2-3（個表）'!$G97,【参考】数式用!$P$4:$W$54,8, FALSE)</f>
        <v>#N/A</v>
      </c>
      <c r="AL97" s="46" t="e">
        <f>VLOOKUP('別紙様式2-3（個表）'!$G97,【参考】数式用!$P$4:$AD$54,15,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5" t="str">
        <f>IF(基本情報入力シート!AD141="","",基本情報入力シート!AD141)</f>
        <v/>
      </c>
      <c r="I98" s="335" t="str">
        <f>IF(基本情報入力シート!AE141="","",基本情報入力シート!AE141)</f>
        <v/>
      </c>
      <c r="J98" s="450"/>
      <c r="K98" s="451"/>
      <c r="L98" s="449"/>
      <c r="M98" s="336" t="str">
        <f>IF(G98="", "", VLOOKUP(AO98,【参考】数式用!$AZ$3:$BA$6, 2, FALSE))</f>
        <v/>
      </c>
      <c r="N98" s="337" t="str">
        <f>IF(G98="","",VLOOKUP(G98,【参考】数式用!$A$4:$L$54,MATCH('別紙様式2-3（個表）'!M98,【参考】数式用!$J$3:$L$3,0)+9,FALSE))</f>
        <v/>
      </c>
      <c r="O98" s="453" t="s">
        <v>2396</v>
      </c>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15"/>
      <c r="X98" s="715"/>
      <c r="Y98" s="715"/>
      <c r="Z98" s="715"/>
      <c r="AA98" s="715"/>
      <c r="AB98" s="715"/>
      <c r="AC98" s="715"/>
      <c r="AD98" s="715"/>
      <c r="AE98" s="715"/>
      <c r="AF98" s="715"/>
      <c r="AG98" s="715"/>
      <c r="AI98" s="345" t="str">
        <f t="shared" si="11"/>
        <v/>
      </c>
      <c r="AJ98" s="46" t="e">
        <f>VLOOKUP('別紙様式2-3（個表）'!$G98,【参考】数式用!$P$4:$Q$54,2, FALSE)</f>
        <v>#N/A</v>
      </c>
      <c r="AK98" s="46" t="e">
        <f>VLOOKUP('別紙様式2-3（個表）'!$G98,【参考】数式用!$P$4:$W$54,8, FALSE)</f>
        <v>#N/A</v>
      </c>
      <c r="AL98" s="46" t="e">
        <f>VLOOKUP('別紙様式2-3（個表）'!$G98,【参考】数式用!$P$4:$AD$54,15,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5" t="str">
        <f>IF(基本情報入力シート!AD142="","",基本情報入力シート!AD142)</f>
        <v/>
      </c>
      <c r="I99" s="335" t="str">
        <f>IF(基本情報入力シート!AE142="","",基本情報入力シート!AE142)</f>
        <v/>
      </c>
      <c r="J99" s="450"/>
      <c r="K99" s="451"/>
      <c r="L99" s="449"/>
      <c r="M99" s="336" t="str">
        <f>IF(G99="", "", VLOOKUP(AO99,【参考】数式用!$AZ$3:$BA$6, 2, FALSE))</f>
        <v/>
      </c>
      <c r="N99" s="337" t="str">
        <f>IF(G99="","",VLOOKUP(G99,【参考】数式用!$A$4:$L$54,MATCH('別紙様式2-3（個表）'!M99,【参考】数式用!$J$3:$L$3,0)+9,FALSE))</f>
        <v/>
      </c>
      <c r="O99" s="453" t="s">
        <v>2396</v>
      </c>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15"/>
      <c r="X99" s="715"/>
      <c r="Y99" s="715"/>
      <c r="Z99" s="715"/>
      <c r="AA99" s="715"/>
      <c r="AB99" s="715"/>
      <c r="AC99" s="715"/>
      <c r="AD99" s="715"/>
      <c r="AE99" s="715"/>
      <c r="AF99" s="715"/>
      <c r="AG99" s="715"/>
      <c r="AI99" s="345" t="str">
        <f t="shared" si="11"/>
        <v/>
      </c>
      <c r="AJ99" s="46" t="e">
        <f>VLOOKUP('別紙様式2-3（個表）'!$G99,【参考】数式用!$P$4:$Q$54,2, FALSE)</f>
        <v>#N/A</v>
      </c>
      <c r="AK99" s="46" t="e">
        <f>VLOOKUP('別紙様式2-3（個表）'!$G99,【参考】数式用!$P$4:$W$54,8, FALSE)</f>
        <v>#N/A</v>
      </c>
      <c r="AL99" s="46" t="e">
        <f>VLOOKUP('別紙様式2-3（個表）'!$G99,【参考】数式用!$P$4:$AD$54,15,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5" t="str">
        <f>IF(基本情報入力シート!AD143="","",基本情報入力シート!AD143)</f>
        <v/>
      </c>
      <c r="I100" s="335" t="str">
        <f>IF(基本情報入力シート!AE143="","",基本情報入力シート!AE143)</f>
        <v/>
      </c>
      <c r="J100" s="450"/>
      <c r="K100" s="451"/>
      <c r="L100" s="449"/>
      <c r="M100" s="336" t="str">
        <f>IF(G100="", "", VLOOKUP(AO100,【参考】数式用!$AZ$3:$BA$6, 2, FALSE))</f>
        <v/>
      </c>
      <c r="N100" s="337" t="str">
        <f>IF(G100="","",VLOOKUP(G100,【参考】数式用!$A$4:$L$54,MATCH('別紙様式2-3（個表）'!M100,【参考】数式用!$J$3:$L$3,0)+9,FALSE))</f>
        <v/>
      </c>
      <c r="O100" s="452" t="s">
        <v>2396</v>
      </c>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15"/>
      <c r="X100" s="715"/>
      <c r="Y100" s="715"/>
      <c r="Z100" s="715"/>
      <c r="AA100" s="715"/>
      <c r="AB100" s="715"/>
      <c r="AC100" s="715"/>
      <c r="AD100" s="715"/>
      <c r="AE100" s="715"/>
      <c r="AF100" s="715"/>
      <c r="AG100" s="715"/>
      <c r="AI100" s="345" t="str">
        <f t="shared" si="11"/>
        <v/>
      </c>
      <c r="AJ100" s="46" t="e">
        <f>VLOOKUP('別紙様式2-3（個表）'!$G100,【参考】数式用!$P$4:$Q$54,2, FALSE)</f>
        <v>#N/A</v>
      </c>
      <c r="AK100" s="46" t="e">
        <f>VLOOKUP('別紙様式2-3（個表）'!$G100,【参考】数式用!$P$4:$W$54,8, FALSE)</f>
        <v>#N/A</v>
      </c>
      <c r="AL100" s="46" t="e">
        <f>VLOOKUP('別紙様式2-3（個表）'!$G100,【参考】数式用!$P$4:$AD$54,15,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5" t="str">
        <f>IF(基本情報入力シート!AD144="","",基本情報入力シート!AD144)</f>
        <v/>
      </c>
      <c r="I101" s="335" t="str">
        <f>IF(基本情報入力シート!AE144="","",基本情報入力シート!AE144)</f>
        <v/>
      </c>
      <c r="J101" s="450"/>
      <c r="K101" s="451"/>
      <c r="L101" s="449"/>
      <c r="M101" s="336" t="str">
        <f>IF(G101="", "", VLOOKUP(AO101,【参考】数式用!$AZ$3:$BA$6, 2, FALSE))</f>
        <v/>
      </c>
      <c r="N101" s="337" t="str">
        <f>IF(G101="","",VLOOKUP(G101,【参考】数式用!$A$4:$L$54,MATCH('別紙様式2-3（個表）'!M101,【参考】数式用!$J$3:$L$3,0)+9,FALSE))</f>
        <v/>
      </c>
      <c r="O101" s="453" t="s">
        <v>2396</v>
      </c>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15"/>
      <c r="X101" s="715"/>
      <c r="Y101" s="715"/>
      <c r="Z101" s="715"/>
      <c r="AA101" s="715"/>
      <c r="AB101" s="715"/>
      <c r="AC101" s="715"/>
      <c r="AD101" s="715"/>
      <c r="AE101" s="715"/>
      <c r="AF101" s="715"/>
      <c r="AG101" s="715"/>
      <c r="AI101" s="345" t="str">
        <f t="shared" si="11"/>
        <v/>
      </c>
      <c r="AJ101" s="46" t="e">
        <f>VLOOKUP('別紙様式2-3（個表）'!$G101,【参考】数式用!$P$4:$Q$54,2, FALSE)</f>
        <v>#N/A</v>
      </c>
      <c r="AK101" s="46" t="e">
        <f>VLOOKUP('別紙様式2-3（個表）'!$G101,【参考】数式用!$P$4:$W$54,8, FALSE)</f>
        <v>#N/A</v>
      </c>
      <c r="AL101" s="46" t="e">
        <f>VLOOKUP('別紙様式2-3（個表）'!$G101,【参考】数式用!$P$4:$AD$54,15,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5" t="str">
        <f>IF(基本情報入力シート!AD145="","",基本情報入力シート!AD145)</f>
        <v/>
      </c>
      <c r="I102" s="335" t="str">
        <f>IF(基本情報入力シート!AE145="","",基本情報入力シート!AE145)</f>
        <v/>
      </c>
      <c r="J102" s="450"/>
      <c r="K102" s="451"/>
      <c r="L102" s="449"/>
      <c r="M102" s="336" t="str">
        <f>IF(G102="", "", VLOOKUP(AO102,【参考】数式用!$AZ$3:$BA$6, 2, FALSE))</f>
        <v/>
      </c>
      <c r="N102" s="337" t="str">
        <f>IF(G102="","",VLOOKUP(G102,【参考】数式用!$A$4:$L$54,MATCH('別紙様式2-3（個表）'!M102,【参考】数式用!$J$3:$L$3,0)+9,FALSE))</f>
        <v/>
      </c>
      <c r="O102" s="453" t="s">
        <v>2396</v>
      </c>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15"/>
      <c r="X102" s="715"/>
      <c r="Y102" s="715"/>
      <c r="Z102" s="715"/>
      <c r="AA102" s="715"/>
      <c r="AB102" s="715"/>
      <c r="AC102" s="715"/>
      <c r="AD102" s="715"/>
      <c r="AE102" s="715"/>
      <c r="AF102" s="715"/>
      <c r="AG102" s="715"/>
      <c r="AI102" s="345" t="str">
        <f t="shared" si="11"/>
        <v/>
      </c>
      <c r="AJ102" s="46" t="e">
        <f>VLOOKUP('別紙様式2-3（個表）'!$G102,【参考】数式用!$P$4:$Q$54,2, FALSE)</f>
        <v>#N/A</v>
      </c>
      <c r="AK102" s="46" t="e">
        <f>VLOOKUP('別紙様式2-3（個表）'!$G102,【参考】数式用!$P$4:$W$54,8, FALSE)</f>
        <v>#N/A</v>
      </c>
      <c r="AL102" s="46" t="e">
        <f>VLOOKUP('別紙様式2-3（個表）'!$G102,【参考】数式用!$P$4:$AD$54,15,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5" t="str">
        <f>IF(基本情報入力シート!AD146="","",基本情報入力シート!AD146)</f>
        <v/>
      </c>
      <c r="I103" s="335" t="str">
        <f>IF(基本情報入力シート!AE146="","",基本情報入力シート!AE146)</f>
        <v/>
      </c>
      <c r="J103" s="450"/>
      <c r="K103" s="451"/>
      <c r="L103" s="449"/>
      <c r="M103" s="336" t="str">
        <f>IF(G103="", "", VLOOKUP(AO103,【参考】数式用!$AZ$3:$BA$6, 2, FALSE))</f>
        <v/>
      </c>
      <c r="N103" s="337" t="str">
        <f>IF(G103="","",VLOOKUP(G103,【参考】数式用!$A$4:$L$54,MATCH('別紙様式2-3（個表）'!M103,【参考】数式用!$J$3:$L$3,0)+9,FALSE))</f>
        <v/>
      </c>
      <c r="O103" s="452" t="s">
        <v>2396</v>
      </c>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15"/>
      <c r="X103" s="715"/>
      <c r="Y103" s="715"/>
      <c r="Z103" s="715"/>
      <c r="AA103" s="715"/>
      <c r="AB103" s="715"/>
      <c r="AC103" s="715"/>
      <c r="AD103" s="715"/>
      <c r="AE103" s="715"/>
      <c r="AF103" s="715"/>
      <c r="AG103" s="715"/>
      <c r="AI103" s="345" t="str">
        <f t="shared" si="11"/>
        <v/>
      </c>
      <c r="AJ103" s="46" t="e">
        <f>VLOOKUP('別紙様式2-3（個表）'!$G103,【参考】数式用!$P$4:$Q$54,2, FALSE)</f>
        <v>#N/A</v>
      </c>
      <c r="AK103" s="46" t="e">
        <f>VLOOKUP('別紙様式2-3（個表）'!$G103,【参考】数式用!$P$4:$W$54,8, FALSE)</f>
        <v>#N/A</v>
      </c>
      <c r="AL103" s="46" t="e">
        <f>VLOOKUP('別紙様式2-3（個表）'!$G103,【参考】数式用!$P$4:$AD$54,15,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5" t="str">
        <f>IF(基本情報入力シート!AD147="","",基本情報入力シート!AD147)</f>
        <v/>
      </c>
      <c r="I104" s="335" t="str">
        <f>IF(基本情報入力シート!AE147="","",基本情報入力シート!AE147)</f>
        <v/>
      </c>
      <c r="J104" s="450"/>
      <c r="K104" s="451"/>
      <c r="L104" s="449"/>
      <c r="M104" s="336" t="str">
        <f>IF(G104="", "", VLOOKUP(AO104,【参考】数式用!$AZ$3:$BA$6, 2, FALSE))</f>
        <v/>
      </c>
      <c r="N104" s="337" t="str">
        <f>IF(G104="","",VLOOKUP(G104,【参考】数式用!$A$4:$L$54,MATCH('別紙様式2-3（個表）'!M104,【参考】数式用!$J$3:$L$3,0)+9,FALSE))</f>
        <v/>
      </c>
      <c r="O104" s="453" t="s">
        <v>2396</v>
      </c>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15"/>
      <c r="X104" s="715"/>
      <c r="Y104" s="715"/>
      <c r="Z104" s="715"/>
      <c r="AA104" s="715"/>
      <c r="AB104" s="715"/>
      <c r="AC104" s="715"/>
      <c r="AD104" s="715"/>
      <c r="AE104" s="715"/>
      <c r="AF104" s="715"/>
      <c r="AG104" s="715"/>
      <c r="AI104" s="345" t="str">
        <f t="shared" si="11"/>
        <v/>
      </c>
      <c r="AJ104" s="46" t="e">
        <f>VLOOKUP('別紙様式2-3（個表）'!$G104,【参考】数式用!$P$4:$Q$54,2, FALSE)</f>
        <v>#N/A</v>
      </c>
      <c r="AK104" s="46" t="e">
        <f>VLOOKUP('別紙様式2-3（個表）'!$G104,【参考】数式用!$P$4:$W$54,8, FALSE)</f>
        <v>#N/A</v>
      </c>
      <c r="AL104" s="46" t="e">
        <f>VLOOKUP('別紙様式2-3（個表）'!$G104,【参考】数式用!$P$4:$AD$54,15,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5" t="str">
        <f>IF(基本情報入力シート!AD148="","",基本情報入力シート!AD148)</f>
        <v/>
      </c>
      <c r="I105" s="335" t="str">
        <f>IF(基本情報入力シート!AE148="","",基本情報入力シート!AE148)</f>
        <v/>
      </c>
      <c r="J105" s="450"/>
      <c r="K105" s="451"/>
      <c r="L105" s="449"/>
      <c r="M105" s="336" t="str">
        <f>IF(G105="", "", VLOOKUP(AO105,【参考】数式用!$AZ$3:$BA$6, 2, FALSE))</f>
        <v/>
      </c>
      <c r="N105" s="337" t="str">
        <f>IF(G105="","",VLOOKUP(G105,【参考】数式用!$A$4:$L$54,MATCH('別紙様式2-3（個表）'!M105,【参考】数式用!$J$3:$L$3,0)+9,FALSE))</f>
        <v/>
      </c>
      <c r="O105" s="453" t="s">
        <v>2396</v>
      </c>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15"/>
      <c r="X105" s="715"/>
      <c r="Y105" s="715"/>
      <c r="Z105" s="715"/>
      <c r="AA105" s="715"/>
      <c r="AB105" s="715"/>
      <c r="AC105" s="715"/>
      <c r="AD105" s="715"/>
      <c r="AE105" s="715"/>
      <c r="AF105" s="715"/>
      <c r="AG105" s="715"/>
      <c r="AI105" s="345" t="str">
        <f t="shared" si="11"/>
        <v/>
      </c>
      <c r="AJ105" s="46" t="e">
        <f>VLOOKUP('別紙様式2-3（個表）'!$G105,【参考】数式用!$P$4:$Q$54,2, FALSE)</f>
        <v>#N/A</v>
      </c>
      <c r="AK105" s="46" t="e">
        <f>VLOOKUP('別紙様式2-3（個表）'!$G105,【参考】数式用!$P$4:$W$54,8, FALSE)</f>
        <v>#N/A</v>
      </c>
      <c r="AL105" s="46" t="e">
        <f>VLOOKUP('別紙様式2-3（個表）'!$G105,【参考】数式用!$P$4:$AD$54,15,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5" t="str">
        <f>IF(基本情報入力シート!AD149="","",基本情報入力シート!AD149)</f>
        <v/>
      </c>
      <c r="I106" s="335" t="str">
        <f>IF(基本情報入力シート!AE149="","",基本情報入力シート!AE149)</f>
        <v/>
      </c>
      <c r="J106" s="450"/>
      <c r="K106" s="451"/>
      <c r="L106" s="449"/>
      <c r="M106" s="336" t="str">
        <f>IF(G106="", "", VLOOKUP(AO106,【参考】数式用!$AZ$3:$BA$6, 2, FALSE))</f>
        <v/>
      </c>
      <c r="N106" s="337" t="str">
        <f>IF(G106="","",VLOOKUP(G106,【参考】数式用!$A$4:$L$54,MATCH('別紙様式2-3（個表）'!M106,【参考】数式用!$J$3:$L$3,0)+9,FALSE))</f>
        <v/>
      </c>
      <c r="O106" s="452" t="s">
        <v>2396</v>
      </c>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15"/>
      <c r="X106" s="715"/>
      <c r="Y106" s="715"/>
      <c r="Z106" s="715"/>
      <c r="AA106" s="715"/>
      <c r="AB106" s="715"/>
      <c r="AC106" s="715"/>
      <c r="AD106" s="715"/>
      <c r="AE106" s="715"/>
      <c r="AF106" s="715"/>
      <c r="AG106" s="715"/>
      <c r="AI106" s="345" t="str">
        <f t="shared" si="11"/>
        <v/>
      </c>
      <c r="AJ106" s="46" t="e">
        <f>VLOOKUP('別紙様式2-3（個表）'!$G106,【参考】数式用!$P$4:$Q$54,2, FALSE)</f>
        <v>#N/A</v>
      </c>
      <c r="AK106" s="46" t="e">
        <f>VLOOKUP('別紙様式2-3（個表）'!$G106,【参考】数式用!$P$4:$W$54,8, FALSE)</f>
        <v>#N/A</v>
      </c>
      <c r="AL106" s="46" t="e">
        <f>VLOOKUP('別紙様式2-3（個表）'!$G106,【参考】数式用!$P$4:$AD$54,15,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5" t="str">
        <f>IF(基本情報入力シート!AD150="","",基本情報入力シート!AD150)</f>
        <v/>
      </c>
      <c r="I107" s="335" t="str">
        <f>IF(基本情報入力シート!AE150="","",基本情報入力シート!AE150)</f>
        <v/>
      </c>
      <c r="J107" s="450"/>
      <c r="K107" s="451"/>
      <c r="L107" s="449"/>
      <c r="M107" s="336" t="str">
        <f>IF(G107="", "", VLOOKUP(AO107,【参考】数式用!$AZ$3:$BA$6, 2, FALSE))</f>
        <v/>
      </c>
      <c r="N107" s="337" t="str">
        <f>IF(G107="","",VLOOKUP(G107,【参考】数式用!$A$4:$L$54,MATCH('別紙様式2-3（個表）'!M107,【参考】数式用!$J$3:$L$3,0)+9,FALSE))</f>
        <v/>
      </c>
      <c r="O107" s="453" t="s">
        <v>2396</v>
      </c>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15"/>
      <c r="X107" s="715"/>
      <c r="Y107" s="715"/>
      <c r="Z107" s="715"/>
      <c r="AA107" s="715"/>
      <c r="AB107" s="715"/>
      <c r="AC107" s="715"/>
      <c r="AD107" s="715"/>
      <c r="AE107" s="715"/>
      <c r="AF107" s="715"/>
      <c r="AG107" s="715"/>
      <c r="AI107" s="345" t="str">
        <f t="shared" si="11"/>
        <v/>
      </c>
      <c r="AJ107" s="46" t="e">
        <f>VLOOKUP('別紙様式2-3（個表）'!$G107,【参考】数式用!$P$4:$Q$54,2, FALSE)</f>
        <v>#N/A</v>
      </c>
      <c r="AK107" s="46" t="e">
        <f>VLOOKUP('別紙様式2-3（個表）'!$G107,【参考】数式用!$P$4:$W$54,8, FALSE)</f>
        <v>#N/A</v>
      </c>
      <c r="AL107" s="46" t="e">
        <f>VLOOKUP('別紙様式2-3（個表）'!$G107,【参考】数式用!$P$4:$AD$54,15,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5" t="str">
        <f>IF(基本情報入力シート!AD151="","",基本情報入力シート!AD151)</f>
        <v/>
      </c>
      <c r="I108" s="335" t="str">
        <f>IF(基本情報入力シート!AE151="","",基本情報入力シート!AE151)</f>
        <v/>
      </c>
      <c r="J108" s="450"/>
      <c r="K108" s="451"/>
      <c r="L108" s="449"/>
      <c r="M108" s="336" t="str">
        <f>IF(G108="", "", VLOOKUP(AO108,【参考】数式用!$AZ$3:$BA$6, 2, FALSE))</f>
        <v/>
      </c>
      <c r="N108" s="337" t="str">
        <f>IF(G108="","",VLOOKUP(G108,【参考】数式用!$A$4:$L$54,MATCH('別紙様式2-3（個表）'!M108,【参考】数式用!$J$3:$L$3,0)+9,FALSE))</f>
        <v/>
      </c>
      <c r="O108" s="453" t="s">
        <v>2396</v>
      </c>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15"/>
      <c r="X108" s="715"/>
      <c r="Y108" s="715"/>
      <c r="Z108" s="715"/>
      <c r="AA108" s="715"/>
      <c r="AB108" s="715"/>
      <c r="AC108" s="715"/>
      <c r="AD108" s="715"/>
      <c r="AE108" s="715"/>
      <c r="AF108" s="715"/>
      <c r="AG108" s="715"/>
      <c r="AI108" s="345" t="str">
        <f t="shared" si="11"/>
        <v/>
      </c>
      <c r="AJ108" s="46" t="e">
        <f>VLOOKUP('別紙様式2-3（個表）'!$G108,【参考】数式用!$P$4:$Q$54,2, FALSE)</f>
        <v>#N/A</v>
      </c>
      <c r="AK108" s="46" t="e">
        <f>VLOOKUP('別紙様式2-3（個表）'!$G108,【参考】数式用!$P$4:$W$54,8, FALSE)</f>
        <v>#N/A</v>
      </c>
      <c r="AL108" s="46" t="e">
        <f>VLOOKUP('別紙様式2-3（個表）'!$G108,【参考】数式用!$P$4:$AD$54,15,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5" t="str">
        <f>IF(基本情報入力シート!AD152="","",基本情報入力シート!AD152)</f>
        <v/>
      </c>
      <c r="I109" s="335" t="str">
        <f>IF(基本情報入力シート!AE152="","",基本情報入力シート!AE152)</f>
        <v/>
      </c>
      <c r="J109" s="450"/>
      <c r="K109" s="451"/>
      <c r="L109" s="449"/>
      <c r="M109" s="336" t="str">
        <f>IF(G109="", "", VLOOKUP(AO109,【参考】数式用!$AZ$3:$BA$6, 2, FALSE))</f>
        <v/>
      </c>
      <c r="N109" s="337" t="str">
        <f>IF(G109="","",VLOOKUP(G109,【参考】数式用!$A$4:$L$54,MATCH('別紙様式2-3（個表）'!M109,【参考】数式用!$J$3:$L$3,0)+9,FALSE))</f>
        <v/>
      </c>
      <c r="O109" s="452" t="s">
        <v>2396</v>
      </c>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15"/>
      <c r="X109" s="715"/>
      <c r="Y109" s="715"/>
      <c r="Z109" s="715"/>
      <c r="AA109" s="715"/>
      <c r="AB109" s="715"/>
      <c r="AC109" s="715"/>
      <c r="AD109" s="715"/>
      <c r="AE109" s="715"/>
      <c r="AF109" s="715"/>
      <c r="AG109" s="715"/>
      <c r="AI109" s="345" t="str">
        <f t="shared" si="11"/>
        <v/>
      </c>
      <c r="AJ109" s="46" t="e">
        <f>VLOOKUP('別紙様式2-3（個表）'!$G109,【参考】数式用!$P$4:$Q$54,2, FALSE)</f>
        <v>#N/A</v>
      </c>
      <c r="AK109" s="46" t="e">
        <f>VLOOKUP('別紙様式2-3（個表）'!$G109,【参考】数式用!$P$4:$W$54,8, FALSE)</f>
        <v>#N/A</v>
      </c>
      <c r="AL109" s="46" t="e">
        <f>VLOOKUP('別紙様式2-3（個表）'!$G109,【参考】数式用!$P$4:$AD$54,15,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5" t="str">
        <f>IF(基本情報入力シート!AD153="","",基本情報入力シート!AD153)</f>
        <v/>
      </c>
      <c r="I110" s="335" t="str">
        <f>IF(基本情報入力シート!AE153="","",基本情報入力シート!AE153)</f>
        <v/>
      </c>
      <c r="J110" s="450"/>
      <c r="K110" s="451"/>
      <c r="L110" s="449"/>
      <c r="M110" s="336" t="str">
        <f>IF(G110="", "", VLOOKUP(AO110,【参考】数式用!$AZ$3:$BA$6, 2, FALSE))</f>
        <v/>
      </c>
      <c r="N110" s="337" t="str">
        <f>IF(G110="","",VLOOKUP(G110,【参考】数式用!$A$4:$L$54,MATCH('別紙様式2-3（個表）'!M110,【参考】数式用!$J$3:$L$3,0)+9,FALSE))</f>
        <v/>
      </c>
      <c r="O110" s="453" t="s">
        <v>2396</v>
      </c>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15"/>
      <c r="X110" s="715"/>
      <c r="Y110" s="715"/>
      <c r="Z110" s="715"/>
      <c r="AA110" s="715"/>
      <c r="AB110" s="715"/>
      <c r="AC110" s="715"/>
      <c r="AD110" s="715"/>
      <c r="AE110" s="715"/>
      <c r="AF110" s="715"/>
      <c r="AG110" s="715"/>
      <c r="AI110" s="345" t="str">
        <f t="shared" si="11"/>
        <v/>
      </c>
      <c r="AJ110" s="46" t="e">
        <f>VLOOKUP('別紙様式2-3（個表）'!$G110,【参考】数式用!$P$4:$Q$54,2, FALSE)</f>
        <v>#N/A</v>
      </c>
      <c r="AK110" s="46" t="e">
        <f>VLOOKUP('別紙様式2-3（個表）'!$G110,【参考】数式用!$P$4:$W$54,8, FALSE)</f>
        <v>#N/A</v>
      </c>
      <c r="AL110" s="46" t="e">
        <f>VLOOKUP('別紙様式2-3（個表）'!$G110,【参考】数式用!$P$4:$AD$54,15,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5" t="str">
        <f>IF(基本情報入力シート!AD154="","",基本情報入力シート!AD154)</f>
        <v/>
      </c>
      <c r="I111" s="335" t="str">
        <f>IF(基本情報入力シート!AE154="","",基本情報入力シート!AE154)</f>
        <v/>
      </c>
      <c r="J111" s="450"/>
      <c r="K111" s="451"/>
      <c r="L111" s="449"/>
      <c r="M111" s="336" t="str">
        <f>IF(G111="", "", VLOOKUP(AO111,【参考】数式用!$AZ$3:$BA$6, 2, FALSE))</f>
        <v/>
      </c>
      <c r="N111" s="337" t="str">
        <f>IF(G111="","",VLOOKUP(G111,【参考】数式用!$A$4:$L$54,MATCH('別紙様式2-3（個表）'!M111,【参考】数式用!$J$3:$L$3,0)+9,FALSE))</f>
        <v/>
      </c>
      <c r="O111" s="453" t="s">
        <v>2396</v>
      </c>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15"/>
      <c r="X111" s="715"/>
      <c r="Y111" s="715"/>
      <c r="Z111" s="715"/>
      <c r="AA111" s="715"/>
      <c r="AB111" s="715"/>
      <c r="AC111" s="715"/>
      <c r="AD111" s="715"/>
      <c r="AE111" s="715"/>
      <c r="AF111" s="715"/>
      <c r="AG111" s="715"/>
      <c r="AI111" s="345" t="str">
        <f t="shared" si="11"/>
        <v/>
      </c>
      <c r="AJ111" s="46" t="e">
        <f>VLOOKUP('別紙様式2-3（個表）'!$G111,【参考】数式用!$P$4:$Q$54,2, FALSE)</f>
        <v>#N/A</v>
      </c>
      <c r="AK111" s="46" t="e">
        <f>VLOOKUP('別紙様式2-3（個表）'!$G111,【参考】数式用!$P$4:$W$54,8, FALSE)</f>
        <v>#N/A</v>
      </c>
      <c r="AL111" s="46" t="e">
        <f>VLOOKUP('別紙様式2-3（個表）'!$G111,【参考】数式用!$P$4:$AD$54,15,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5" t="str">
        <f>IF(基本情報入力シート!AD155="","",基本情報入力シート!AD155)</f>
        <v/>
      </c>
      <c r="I112" s="335" t="str">
        <f>IF(基本情報入力シート!AE155="","",基本情報入力シート!AE155)</f>
        <v/>
      </c>
      <c r="J112" s="450"/>
      <c r="K112" s="451"/>
      <c r="L112" s="449"/>
      <c r="M112" s="336" t="str">
        <f>IF(G112="", "", VLOOKUP(AO112,【参考】数式用!$AZ$3:$BA$6, 2, FALSE))</f>
        <v/>
      </c>
      <c r="N112" s="337" t="str">
        <f>IF(G112="","",VLOOKUP(G112,【参考】数式用!$A$4:$L$54,MATCH('別紙様式2-3（個表）'!M112,【参考】数式用!$J$3:$L$3,0)+9,FALSE))</f>
        <v/>
      </c>
      <c r="O112" s="452" t="s">
        <v>2396</v>
      </c>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15"/>
      <c r="X112" s="715"/>
      <c r="Y112" s="715"/>
      <c r="Z112" s="715"/>
      <c r="AA112" s="715"/>
      <c r="AB112" s="715"/>
      <c r="AC112" s="715"/>
      <c r="AD112" s="715"/>
      <c r="AE112" s="715"/>
      <c r="AF112" s="715"/>
      <c r="AG112" s="715"/>
      <c r="AI112" s="345" t="str">
        <f t="shared" si="11"/>
        <v/>
      </c>
      <c r="AJ112" s="46" t="e">
        <f>VLOOKUP('別紙様式2-3（個表）'!$G112,【参考】数式用!$P$4:$Q$54,2, FALSE)</f>
        <v>#N/A</v>
      </c>
      <c r="AK112" s="46" t="e">
        <f>VLOOKUP('別紙様式2-3（個表）'!$G112,【参考】数式用!$P$4:$W$54,8, FALSE)</f>
        <v>#N/A</v>
      </c>
      <c r="AL112" s="46" t="e">
        <f>VLOOKUP('別紙様式2-3（個表）'!$G112,【参考】数式用!$P$4:$AD$54,15,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5" t="str">
        <f>IF(基本情報入力シート!AD156="","",基本情報入力シート!AD156)</f>
        <v/>
      </c>
      <c r="I113" s="335" t="str">
        <f>IF(基本情報入力シート!AE156="","",基本情報入力シート!AE156)</f>
        <v/>
      </c>
      <c r="J113" s="450"/>
      <c r="K113" s="451"/>
      <c r="L113" s="449"/>
      <c r="M113" s="336" t="str">
        <f>IF(G113="", "", VLOOKUP(AO113,【参考】数式用!$AZ$3:$BA$6, 2, FALSE))</f>
        <v/>
      </c>
      <c r="N113" s="337" t="str">
        <f>IF(G113="","",VLOOKUP(G113,【参考】数式用!$A$4:$L$54,MATCH('別紙様式2-3（個表）'!M113,【参考】数式用!$J$3:$L$3,0)+9,FALSE))</f>
        <v/>
      </c>
      <c r="O113" s="453" t="s">
        <v>2396</v>
      </c>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15"/>
      <c r="X113" s="715"/>
      <c r="Y113" s="715"/>
      <c r="Z113" s="715"/>
      <c r="AA113" s="715"/>
      <c r="AB113" s="715"/>
      <c r="AC113" s="715"/>
      <c r="AD113" s="715"/>
      <c r="AE113" s="715"/>
      <c r="AF113" s="715"/>
      <c r="AG113" s="715"/>
      <c r="AI113" s="345" t="str">
        <f t="shared" si="11"/>
        <v/>
      </c>
      <c r="AJ113" s="46" t="e">
        <f>VLOOKUP('別紙様式2-3（個表）'!$G113,【参考】数式用!$P$4:$Q$54,2, FALSE)</f>
        <v>#N/A</v>
      </c>
      <c r="AK113" s="46" t="e">
        <f>VLOOKUP('別紙様式2-3（個表）'!$G113,【参考】数式用!$P$4:$W$54,8, FALSE)</f>
        <v>#N/A</v>
      </c>
      <c r="AL113" s="46" t="e">
        <f>VLOOKUP('別紙様式2-3（個表）'!$G113,【参考】数式用!$P$4:$AD$54,15,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6" t="str">
        <f>IF(基本情報入力シート!AD157="","",基本情報入力シート!AD157)</f>
        <v/>
      </c>
      <c r="I114" s="335" t="str">
        <f>IF(基本情報入力シート!AE157="","",基本情報入力シート!AE157)</f>
        <v/>
      </c>
      <c r="J114" s="450"/>
      <c r="K114" s="451"/>
      <c r="L114" s="449"/>
      <c r="M114" s="336" t="str">
        <f>IF(G114="", "", VLOOKUP(AO114,【参考】数式用!$AZ$3:$BA$6, 2, FALSE))</f>
        <v/>
      </c>
      <c r="N114" s="337" t="str">
        <f>IF(G114="","",VLOOKUP(G114,【参考】数式用!$A$4:$L$54,MATCH('別紙様式2-3（個表）'!M114,【参考】数式用!$J$3:$L$3,0)+9,FALSE))</f>
        <v/>
      </c>
      <c r="O114" s="453" t="s">
        <v>2396</v>
      </c>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15"/>
      <c r="X114" s="715"/>
      <c r="Y114" s="715"/>
      <c r="Z114" s="715"/>
      <c r="AA114" s="715"/>
      <c r="AB114" s="715"/>
      <c r="AC114" s="715"/>
      <c r="AD114" s="715"/>
      <c r="AE114" s="715"/>
      <c r="AF114" s="715"/>
      <c r="AG114" s="715"/>
      <c r="AI114" s="345" t="str">
        <f t="shared" si="11"/>
        <v/>
      </c>
      <c r="AJ114" s="46" t="e">
        <f>VLOOKUP('別紙様式2-3（個表）'!$G114,【参考】数式用!$P$4:$Q$54,2, FALSE)</f>
        <v>#N/A</v>
      </c>
      <c r="AK114" s="46" t="e">
        <f>VLOOKUP('別紙様式2-3（個表）'!$G114,【参考】数式用!$P$4:$W$54,8, FALSE)</f>
        <v>#N/A</v>
      </c>
      <c r="AL114" s="46" t="e">
        <f>VLOOKUP('別紙様式2-3（個表）'!$G114,【参考】数式用!$P$4:$AD$54,15, FALSE)</f>
        <v>#N/A</v>
      </c>
      <c r="AM114" s="46" t="str">
        <f t="shared" si="12"/>
        <v/>
      </c>
      <c r="AN114" s="46" t="str">
        <f t="shared" si="13"/>
        <v/>
      </c>
      <c r="AO114" s="46" t="str">
        <f t="shared" si="18"/>
        <v/>
      </c>
      <c r="AP114" s="46" t="str">
        <f>IF(G114="", "", VLOOKUP(G114,【参考】数式用!$A$4:$M$54,13,FALSE))</f>
        <v/>
      </c>
      <c r="AQ114" s="46" t="str">
        <f t="shared" si="15"/>
        <v>―</v>
      </c>
    </row>
    <row r="115" spans="1:43" ht="45" customHeight="1">
      <c r="A115" s="114">
        <f t="shared" si="17"/>
        <v>101</v>
      </c>
      <c r="B115" s="115" t="str">
        <f>IF(基本情報入力シート!B158="","",基本情報入力シート!B158)</f>
        <v/>
      </c>
      <c r="C115" s="116" t="str">
        <f>IF(基本情報入力シート!L158="","",基本情報入力シート!L158)</f>
        <v/>
      </c>
      <c r="D115" s="116" t="str">
        <f>IF(基本情報入力シート!Q158="","",基本情報入力シート!Q158)</f>
        <v/>
      </c>
      <c r="E115" s="116" t="str">
        <f>IF(基本情報入力シート!V158="","",基本情報入力シート!V158)</f>
        <v/>
      </c>
      <c r="F115" s="116" t="str">
        <f>IF(基本情報入力シート!W158="","",基本情報入力シート!W158)</f>
        <v/>
      </c>
      <c r="G115" s="116" t="str">
        <f>IF(基本情報入力シート!Z158="","",基本情報入力シート!Z158)</f>
        <v/>
      </c>
      <c r="H115" s="216" t="str">
        <f>IF(基本情報入力シート!AD158="","",基本情報入力シート!AD158)</f>
        <v/>
      </c>
      <c r="I115" s="335" t="str">
        <f>IF(基本情報入力シート!AE158="","",基本情報入力シート!AE158)</f>
        <v/>
      </c>
      <c r="J115" s="450"/>
      <c r="K115" s="451"/>
      <c r="L115" s="449"/>
      <c r="M115" s="336" t="str">
        <f>IF(G115="", "", VLOOKUP(AO115,【参考】数式用!$AZ$3:$BA$6, 2, FALSE))</f>
        <v/>
      </c>
      <c r="N115" s="337" t="str">
        <f>IF(G115="","",VLOOKUP(G115,【参考】数式用!$A$4:$L$54,MATCH('別紙様式2-3（個表）'!M115,【参考】数式用!$J$3:$L$3,0)+9,FALSE))</f>
        <v/>
      </c>
      <c r="O115" s="453" t="s">
        <v>2396</v>
      </c>
      <c r="P115" s="338" t="str">
        <f t="shared" si="16"/>
        <v>未入力あり</v>
      </c>
      <c r="Q115" s="258" t="str">
        <f>IFERROR(IF(P115="未入力あり","",ROUNDDOWN(ROUNDDOWN($H115*$I115,0)*VLOOKUP($G115,【参考】数式用!$A$4:$E$54,3, FALSE),0)),"")</f>
        <v/>
      </c>
      <c r="R115" s="258" t="str">
        <f>IF(AM115="×", 0,IF(P115="未入力あり","",ROUNDDOWN(ROUNDDOWN($H115*$I115,0)*VLOOKUP($G115,【参考】数式用!$A$4:$E$54,4,FALSE),0)))</f>
        <v/>
      </c>
      <c r="S115" s="339" t="str">
        <f>IF(AN115="×", 0,IF(P115="未入力あり","",ROUNDDOWN(ROUNDDOWN($H115*$I115,0)*VLOOKUP($G115,【参考】数式用!$A$4:$E$54,5, FALSE),0)))</f>
        <v/>
      </c>
      <c r="T115" s="342"/>
      <c r="U115" s="343"/>
      <c r="AI115" s="345" t="str">
        <f t="shared" ref="AI115:AI178" si="19">IF(T115="○", F115, "")</f>
        <v/>
      </c>
      <c r="AJ115" s="46" t="e">
        <f>VLOOKUP('別紙様式2-3（個表）'!$G115,【参考】数式用!$P$4:$Q$54,2, FALSE)</f>
        <v>#N/A</v>
      </c>
      <c r="AK115" s="46" t="e">
        <f>VLOOKUP('別紙様式2-3（個表）'!$G115,【参考】数式用!$P$4:$W$54,8, FALSE)</f>
        <v>#N/A</v>
      </c>
      <c r="AL115" s="46" t="e">
        <f>VLOOKUP('別紙様式2-3（個表）'!$G115,【参考】数式用!$P$4:$AD$54,15, FALSE)</f>
        <v>#N/A</v>
      </c>
      <c r="AM115" s="46" t="str">
        <f t="shared" ref="AM115:AM178" si="20">IF(K115="", "", IF(OR(K115="要件を満たさない",K115="―"), "×","○"))</f>
        <v/>
      </c>
      <c r="AN115" s="46" t="str">
        <f t="shared" ref="AN115:AN178" si="21">IF(L115="", "", IF(OR(L115="要件を満たさない",L115="―"), "×","○"))</f>
        <v/>
      </c>
      <c r="AO115" s="46" t="str">
        <f t="shared" ref="AO115:AO178" si="22">IF(G115="","", "○"&amp;AM115&amp;AN115)</f>
        <v/>
      </c>
      <c r="AP115" s="46" t="str">
        <f>IF(G115="", "", VLOOKUP(G115,【参考】数式用!$A$4:$M$54,13,FALSE))</f>
        <v/>
      </c>
      <c r="AQ115" s="46" t="str">
        <f t="shared" ref="AQ115:AQ178" si="23">IF(AND(AM115="×",L115="②の要件を満たしている"),"×","―")</f>
        <v>―</v>
      </c>
    </row>
    <row r="116" spans="1:43" ht="45" customHeight="1">
      <c r="A116" s="114">
        <f t="shared" si="17"/>
        <v>102</v>
      </c>
      <c r="B116" s="115" t="str">
        <f>IF(基本情報入力シート!B159="","",基本情報入力シート!B159)</f>
        <v/>
      </c>
      <c r="C116" s="116" t="str">
        <f>IF(基本情報入力シート!L159="","",基本情報入力シート!L159)</f>
        <v/>
      </c>
      <c r="D116" s="116" t="str">
        <f>IF(基本情報入力シート!Q159="","",基本情報入力シート!Q159)</f>
        <v/>
      </c>
      <c r="E116" s="116" t="str">
        <f>IF(基本情報入力シート!V159="","",基本情報入力シート!V159)</f>
        <v/>
      </c>
      <c r="F116" s="116" t="str">
        <f>IF(基本情報入力シート!W159="","",基本情報入力シート!W159)</f>
        <v/>
      </c>
      <c r="G116" s="116" t="str">
        <f>IF(基本情報入力シート!Z159="","",基本情報入力シート!Z159)</f>
        <v/>
      </c>
      <c r="H116" s="216" t="str">
        <f>IF(基本情報入力シート!AD159="","",基本情報入力シート!AD159)</f>
        <v/>
      </c>
      <c r="I116" s="335" t="str">
        <f>IF(基本情報入力シート!AE159="","",基本情報入力シート!AE159)</f>
        <v/>
      </c>
      <c r="J116" s="450"/>
      <c r="K116" s="451"/>
      <c r="L116" s="449"/>
      <c r="M116" s="336" t="str">
        <f>IF(G116="", "", VLOOKUP(AO116,【参考】数式用!$AZ$3:$BA$6, 2, FALSE))</f>
        <v/>
      </c>
      <c r="N116" s="337" t="str">
        <f>IF(G116="","",VLOOKUP(G116,【参考】数式用!$A$4:$L$54,MATCH('別紙様式2-3（個表）'!M116,【参考】数式用!$J$3:$L$3,0)+9,FALSE))</f>
        <v/>
      </c>
      <c r="O116" s="453" t="s">
        <v>2396</v>
      </c>
      <c r="P116" s="338" t="str">
        <f t="shared" si="16"/>
        <v>未入力あり</v>
      </c>
      <c r="Q116" s="258" t="str">
        <f>IFERROR(IF(P116="未入力あり","",ROUNDDOWN(ROUNDDOWN($H116*$I116,0)*VLOOKUP($G116,【参考】数式用!$A$4:$E$54,3, FALSE),0)),"")</f>
        <v/>
      </c>
      <c r="R116" s="258" t="str">
        <f>IF(AM116="×", 0,IF(P116="未入力あり","",ROUNDDOWN(ROUNDDOWN($H116*$I116,0)*VLOOKUP($G116,【参考】数式用!$A$4:$E$54,4,FALSE),0)))</f>
        <v/>
      </c>
      <c r="S116" s="339" t="str">
        <f>IF(AN116="×", 0,IF(P116="未入力あり","",ROUNDDOWN(ROUNDDOWN($H116*$I116,0)*VLOOKUP($G116,【参考】数式用!$A$4:$E$54,5, FALSE),0)))</f>
        <v/>
      </c>
      <c r="T116" s="342"/>
      <c r="U116" s="343"/>
      <c r="AI116" s="345" t="str">
        <f t="shared" si="19"/>
        <v/>
      </c>
      <c r="AJ116" s="46" t="e">
        <f>VLOOKUP('別紙様式2-3（個表）'!$G116,【参考】数式用!$P$4:$Q$54,2, FALSE)</f>
        <v>#N/A</v>
      </c>
      <c r="AK116" s="46" t="e">
        <f>VLOOKUP('別紙様式2-3（個表）'!$G116,【参考】数式用!$P$4:$W$54,8, FALSE)</f>
        <v>#N/A</v>
      </c>
      <c r="AL116" s="46" t="e">
        <f>VLOOKUP('別紙様式2-3（個表）'!$G116,【参考】数式用!$P$4:$AD$54,15, FALSE)</f>
        <v>#N/A</v>
      </c>
      <c r="AM116" s="46" t="str">
        <f t="shared" si="20"/>
        <v/>
      </c>
      <c r="AN116" s="46" t="str">
        <f t="shared" si="21"/>
        <v/>
      </c>
      <c r="AO116" s="46" t="str">
        <f t="shared" si="22"/>
        <v/>
      </c>
      <c r="AP116" s="46" t="str">
        <f>IF(G116="", "", VLOOKUP(G116,【参考】数式用!$A$4:$M$54,13,FALSE))</f>
        <v/>
      </c>
      <c r="AQ116" s="46" t="str">
        <f t="shared" si="23"/>
        <v>―</v>
      </c>
    </row>
    <row r="117" spans="1:43" ht="45" customHeight="1">
      <c r="A117" s="114">
        <f t="shared" si="17"/>
        <v>103</v>
      </c>
      <c r="B117" s="115" t="str">
        <f>IF(基本情報入力シート!B160="","",基本情報入力シート!B160)</f>
        <v/>
      </c>
      <c r="C117" s="116" t="str">
        <f>IF(基本情報入力シート!L160="","",基本情報入力シート!L160)</f>
        <v/>
      </c>
      <c r="D117" s="116" t="str">
        <f>IF(基本情報入力シート!Q160="","",基本情報入力シート!Q160)</f>
        <v/>
      </c>
      <c r="E117" s="116" t="str">
        <f>IF(基本情報入力シート!V160="","",基本情報入力シート!V160)</f>
        <v/>
      </c>
      <c r="F117" s="116" t="str">
        <f>IF(基本情報入力シート!W160="","",基本情報入力シート!W160)</f>
        <v/>
      </c>
      <c r="G117" s="116" t="str">
        <f>IF(基本情報入力シート!Z160="","",基本情報入力シート!Z160)</f>
        <v/>
      </c>
      <c r="H117" s="216" t="str">
        <f>IF(基本情報入力シート!AD160="","",基本情報入力シート!AD160)</f>
        <v/>
      </c>
      <c r="I117" s="335" t="str">
        <f>IF(基本情報入力シート!AE160="","",基本情報入力シート!AE160)</f>
        <v/>
      </c>
      <c r="J117" s="450"/>
      <c r="K117" s="451"/>
      <c r="L117" s="449"/>
      <c r="M117" s="336" t="str">
        <f>IF(G117="", "", VLOOKUP(AO117,【参考】数式用!$AZ$3:$BA$6, 2, FALSE))</f>
        <v/>
      </c>
      <c r="N117" s="337" t="str">
        <f>IF(G117="","",VLOOKUP(G117,【参考】数式用!$A$4:$L$54,MATCH('別紙様式2-3（個表）'!M117,【参考】数式用!$J$3:$L$3,0)+9,FALSE))</f>
        <v/>
      </c>
      <c r="O117" s="453" t="s">
        <v>2396</v>
      </c>
      <c r="P117" s="338" t="str">
        <f t="shared" si="16"/>
        <v>未入力あり</v>
      </c>
      <c r="Q117" s="258" t="str">
        <f>IFERROR(IF(P117="未入力あり","",ROUNDDOWN(ROUNDDOWN($H117*$I117,0)*VLOOKUP($G117,【参考】数式用!$A$4:$E$54,3, FALSE),0)),"")</f>
        <v/>
      </c>
      <c r="R117" s="258" t="str">
        <f>IF(AM117="×", 0,IF(P117="未入力あり","",ROUNDDOWN(ROUNDDOWN($H117*$I117,0)*VLOOKUP($G117,【参考】数式用!$A$4:$E$54,4,FALSE),0)))</f>
        <v/>
      </c>
      <c r="S117" s="339" t="str">
        <f>IF(AN117="×", 0,IF(P117="未入力あり","",ROUNDDOWN(ROUNDDOWN($H117*$I117,0)*VLOOKUP($G117,【参考】数式用!$A$4:$E$54,5, FALSE),0)))</f>
        <v/>
      </c>
      <c r="T117" s="342"/>
      <c r="U117" s="343"/>
      <c r="AI117" s="345" t="str">
        <f t="shared" si="19"/>
        <v/>
      </c>
      <c r="AJ117" s="46" t="e">
        <f>VLOOKUP('別紙様式2-3（個表）'!$G117,【参考】数式用!$P$4:$Q$54,2, FALSE)</f>
        <v>#N/A</v>
      </c>
      <c r="AK117" s="46" t="e">
        <f>VLOOKUP('別紙様式2-3（個表）'!$G117,【参考】数式用!$P$4:$W$54,8, FALSE)</f>
        <v>#N/A</v>
      </c>
      <c r="AL117" s="46" t="e">
        <f>VLOOKUP('別紙様式2-3（個表）'!$G117,【参考】数式用!$P$4:$AD$54,15, FALSE)</f>
        <v>#N/A</v>
      </c>
      <c r="AM117" s="46" t="str">
        <f t="shared" si="20"/>
        <v/>
      </c>
      <c r="AN117" s="46" t="str">
        <f t="shared" si="21"/>
        <v/>
      </c>
      <c r="AO117" s="46" t="str">
        <f t="shared" si="22"/>
        <v/>
      </c>
      <c r="AP117" s="46" t="str">
        <f>IF(G117="", "", VLOOKUP(G117,【参考】数式用!$A$4:$M$54,13,FALSE))</f>
        <v/>
      </c>
      <c r="AQ117" s="46" t="str">
        <f t="shared" si="23"/>
        <v>―</v>
      </c>
    </row>
    <row r="118" spans="1:43" ht="45" customHeight="1">
      <c r="A118" s="114">
        <f t="shared" si="17"/>
        <v>104</v>
      </c>
      <c r="B118" s="115" t="str">
        <f>IF(基本情報入力シート!B161="","",基本情報入力シート!B161)</f>
        <v/>
      </c>
      <c r="C118" s="116" t="str">
        <f>IF(基本情報入力シート!L161="","",基本情報入力シート!L161)</f>
        <v/>
      </c>
      <c r="D118" s="116" t="str">
        <f>IF(基本情報入力シート!Q161="","",基本情報入力シート!Q161)</f>
        <v/>
      </c>
      <c r="E118" s="116" t="str">
        <f>IF(基本情報入力シート!V161="","",基本情報入力シート!V161)</f>
        <v/>
      </c>
      <c r="F118" s="116" t="str">
        <f>IF(基本情報入力シート!W161="","",基本情報入力シート!W161)</f>
        <v/>
      </c>
      <c r="G118" s="116" t="str">
        <f>IF(基本情報入力シート!Z161="","",基本情報入力シート!Z161)</f>
        <v/>
      </c>
      <c r="H118" s="216" t="str">
        <f>IF(基本情報入力シート!AD161="","",基本情報入力シート!AD161)</f>
        <v/>
      </c>
      <c r="I118" s="335" t="str">
        <f>IF(基本情報入力シート!AE161="","",基本情報入力シート!AE161)</f>
        <v/>
      </c>
      <c r="J118" s="450"/>
      <c r="K118" s="451"/>
      <c r="L118" s="449"/>
      <c r="M118" s="336" t="str">
        <f>IF(G118="", "", VLOOKUP(AO118,【参考】数式用!$AZ$3:$BA$6, 2, FALSE))</f>
        <v/>
      </c>
      <c r="N118" s="337" t="str">
        <f>IF(G118="","",VLOOKUP(G118,【参考】数式用!$A$4:$L$54,MATCH('別紙様式2-3（個表）'!M118,【参考】数式用!$J$3:$L$3,0)+9,FALSE))</f>
        <v/>
      </c>
      <c r="O118" s="453" t="s">
        <v>2396</v>
      </c>
      <c r="P118" s="338" t="str">
        <f t="shared" si="16"/>
        <v>未入力あり</v>
      </c>
      <c r="Q118" s="258" t="str">
        <f>IFERROR(IF(P118="未入力あり","",ROUNDDOWN(ROUNDDOWN($H118*$I118,0)*VLOOKUP($G118,【参考】数式用!$A$4:$E$54,3, FALSE),0)),"")</f>
        <v/>
      </c>
      <c r="R118" s="258" t="str">
        <f>IF(AM118="×", 0,IF(P118="未入力あり","",ROUNDDOWN(ROUNDDOWN($H118*$I118,0)*VLOOKUP($G118,【参考】数式用!$A$4:$E$54,4,FALSE),0)))</f>
        <v/>
      </c>
      <c r="S118" s="339" t="str">
        <f>IF(AN118="×", 0,IF(P118="未入力あり","",ROUNDDOWN(ROUNDDOWN($H118*$I118,0)*VLOOKUP($G118,【参考】数式用!$A$4:$E$54,5, FALSE),0)))</f>
        <v/>
      </c>
      <c r="T118" s="342"/>
      <c r="U118" s="343"/>
      <c r="AI118" s="345" t="str">
        <f t="shared" si="19"/>
        <v/>
      </c>
      <c r="AJ118" s="46" t="e">
        <f>VLOOKUP('別紙様式2-3（個表）'!$G118,【参考】数式用!$P$4:$Q$54,2, FALSE)</f>
        <v>#N/A</v>
      </c>
      <c r="AK118" s="46" t="e">
        <f>VLOOKUP('別紙様式2-3（個表）'!$G118,【参考】数式用!$P$4:$W$54,8, FALSE)</f>
        <v>#N/A</v>
      </c>
      <c r="AL118" s="46" t="e">
        <f>VLOOKUP('別紙様式2-3（個表）'!$G118,【参考】数式用!$P$4:$AD$54,15, FALSE)</f>
        <v>#N/A</v>
      </c>
      <c r="AM118" s="46" t="str">
        <f t="shared" si="20"/>
        <v/>
      </c>
      <c r="AN118" s="46" t="str">
        <f t="shared" si="21"/>
        <v/>
      </c>
      <c r="AO118" s="46" t="str">
        <f t="shared" si="22"/>
        <v/>
      </c>
      <c r="AP118" s="46" t="str">
        <f>IF(G118="", "", VLOOKUP(G118,【参考】数式用!$A$4:$M$54,13,FALSE))</f>
        <v/>
      </c>
      <c r="AQ118" s="46" t="str">
        <f t="shared" si="23"/>
        <v>―</v>
      </c>
    </row>
    <row r="119" spans="1:43" ht="45" customHeight="1">
      <c r="A119" s="114">
        <f t="shared" si="17"/>
        <v>105</v>
      </c>
      <c r="B119" s="115" t="str">
        <f>IF(基本情報入力シート!B162="","",基本情報入力シート!B162)</f>
        <v/>
      </c>
      <c r="C119" s="116" t="str">
        <f>IF(基本情報入力シート!L162="","",基本情報入力シート!L162)</f>
        <v/>
      </c>
      <c r="D119" s="116" t="str">
        <f>IF(基本情報入力シート!Q162="","",基本情報入力シート!Q162)</f>
        <v/>
      </c>
      <c r="E119" s="116" t="str">
        <f>IF(基本情報入力シート!V162="","",基本情報入力シート!V162)</f>
        <v/>
      </c>
      <c r="F119" s="116" t="str">
        <f>IF(基本情報入力シート!W162="","",基本情報入力シート!W162)</f>
        <v/>
      </c>
      <c r="G119" s="116" t="str">
        <f>IF(基本情報入力シート!Z162="","",基本情報入力シート!Z162)</f>
        <v/>
      </c>
      <c r="H119" s="216" t="str">
        <f>IF(基本情報入力シート!AD162="","",基本情報入力シート!AD162)</f>
        <v/>
      </c>
      <c r="I119" s="335" t="str">
        <f>IF(基本情報入力シート!AE162="","",基本情報入力シート!AE162)</f>
        <v/>
      </c>
      <c r="J119" s="450"/>
      <c r="K119" s="451"/>
      <c r="L119" s="449"/>
      <c r="M119" s="336" t="str">
        <f>IF(G119="", "", VLOOKUP(AO119,【参考】数式用!$AZ$3:$BA$6, 2, FALSE))</f>
        <v/>
      </c>
      <c r="N119" s="337" t="str">
        <f>IF(G119="","",VLOOKUP(G119,【参考】数式用!$A$4:$L$54,MATCH('別紙様式2-3（個表）'!M119,【参考】数式用!$J$3:$L$3,0)+9,FALSE))</f>
        <v/>
      </c>
      <c r="O119" s="453" t="s">
        <v>2396</v>
      </c>
      <c r="P119" s="338" t="str">
        <f t="shared" si="16"/>
        <v>未入力あり</v>
      </c>
      <c r="Q119" s="258" t="str">
        <f>IFERROR(IF(P119="未入力あり","",ROUNDDOWN(ROUNDDOWN($H119*$I119,0)*VLOOKUP($G119,【参考】数式用!$A$4:$E$54,3, FALSE),0)),"")</f>
        <v/>
      </c>
      <c r="R119" s="258" t="str">
        <f>IF(AM119="×", 0,IF(P119="未入力あり","",ROUNDDOWN(ROUNDDOWN($H119*$I119,0)*VLOOKUP($G119,【参考】数式用!$A$4:$E$54,4,FALSE),0)))</f>
        <v/>
      </c>
      <c r="S119" s="339" t="str">
        <f>IF(AN119="×", 0,IF(P119="未入力あり","",ROUNDDOWN(ROUNDDOWN($H119*$I119,0)*VLOOKUP($G119,【参考】数式用!$A$4:$E$54,5, FALSE),0)))</f>
        <v/>
      </c>
      <c r="T119" s="342"/>
      <c r="U119" s="343"/>
      <c r="AI119" s="345" t="str">
        <f t="shared" si="19"/>
        <v/>
      </c>
      <c r="AJ119" s="46" t="e">
        <f>VLOOKUP('別紙様式2-3（個表）'!$G119,【参考】数式用!$P$4:$Q$54,2, FALSE)</f>
        <v>#N/A</v>
      </c>
      <c r="AK119" s="46" t="e">
        <f>VLOOKUP('別紙様式2-3（個表）'!$G119,【参考】数式用!$P$4:$W$54,8, FALSE)</f>
        <v>#N/A</v>
      </c>
      <c r="AL119" s="46" t="e">
        <f>VLOOKUP('別紙様式2-3（個表）'!$G119,【参考】数式用!$P$4:$AD$54,15, FALSE)</f>
        <v>#N/A</v>
      </c>
      <c r="AM119" s="46" t="str">
        <f t="shared" si="20"/>
        <v/>
      </c>
      <c r="AN119" s="46" t="str">
        <f t="shared" si="21"/>
        <v/>
      </c>
      <c r="AO119" s="46" t="str">
        <f t="shared" si="22"/>
        <v/>
      </c>
      <c r="AP119" s="46" t="str">
        <f>IF(G119="", "", VLOOKUP(G119,【参考】数式用!$A$4:$M$54,13,FALSE))</f>
        <v/>
      </c>
      <c r="AQ119" s="46" t="str">
        <f t="shared" si="23"/>
        <v>―</v>
      </c>
    </row>
    <row r="120" spans="1:43" ht="45" customHeight="1">
      <c r="A120" s="114">
        <f t="shared" si="17"/>
        <v>106</v>
      </c>
      <c r="B120" s="115" t="str">
        <f>IF(基本情報入力シート!B163="","",基本情報入力シート!B163)</f>
        <v/>
      </c>
      <c r="C120" s="116" t="str">
        <f>IF(基本情報入力シート!L163="","",基本情報入力シート!L163)</f>
        <v/>
      </c>
      <c r="D120" s="116" t="str">
        <f>IF(基本情報入力シート!Q163="","",基本情報入力シート!Q163)</f>
        <v/>
      </c>
      <c r="E120" s="116" t="str">
        <f>IF(基本情報入力シート!V163="","",基本情報入力シート!V163)</f>
        <v/>
      </c>
      <c r="F120" s="116" t="str">
        <f>IF(基本情報入力シート!W163="","",基本情報入力シート!W163)</f>
        <v/>
      </c>
      <c r="G120" s="116" t="str">
        <f>IF(基本情報入力シート!Z163="","",基本情報入力シート!Z163)</f>
        <v/>
      </c>
      <c r="H120" s="216" t="str">
        <f>IF(基本情報入力シート!AD163="","",基本情報入力シート!AD163)</f>
        <v/>
      </c>
      <c r="I120" s="335" t="str">
        <f>IF(基本情報入力シート!AE163="","",基本情報入力シート!AE163)</f>
        <v/>
      </c>
      <c r="J120" s="450"/>
      <c r="K120" s="451"/>
      <c r="L120" s="449"/>
      <c r="M120" s="336" t="str">
        <f>IF(G120="", "", VLOOKUP(AO120,【参考】数式用!$AZ$3:$BA$6, 2, FALSE))</f>
        <v/>
      </c>
      <c r="N120" s="337" t="str">
        <f>IF(G120="","",VLOOKUP(G120,【参考】数式用!$A$4:$L$54,MATCH('別紙様式2-3（個表）'!M120,【参考】数式用!$J$3:$L$3,0)+9,FALSE))</f>
        <v/>
      </c>
      <c r="O120" s="453" t="s">
        <v>2396</v>
      </c>
      <c r="P120" s="338" t="str">
        <f t="shared" si="16"/>
        <v>未入力あり</v>
      </c>
      <c r="Q120" s="258" t="str">
        <f>IFERROR(IF(P120="未入力あり","",ROUNDDOWN(ROUNDDOWN($H120*$I120,0)*VLOOKUP($G120,【参考】数式用!$A$4:$E$54,3, FALSE),0)),"")</f>
        <v/>
      </c>
      <c r="R120" s="258" t="str">
        <f>IF(AM120="×", 0,IF(P120="未入力あり","",ROUNDDOWN(ROUNDDOWN($H120*$I120,0)*VLOOKUP($G120,【参考】数式用!$A$4:$E$54,4,FALSE),0)))</f>
        <v/>
      </c>
      <c r="S120" s="339" t="str">
        <f>IF(AN120="×", 0,IF(P120="未入力あり","",ROUNDDOWN(ROUNDDOWN($H120*$I120,0)*VLOOKUP($G120,【参考】数式用!$A$4:$E$54,5, FALSE),0)))</f>
        <v/>
      </c>
      <c r="T120" s="342"/>
      <c r="U120" s="343"/>
      <c r="AI120" s="345" t="str">
        <f t="shared" si="19"/>
        <v/>
      </c>
      <c r="AJ120" s="46" t="e">
        <f>VLOOKUP('別紙様式2-3（個表）'!$G120,【参考】数式用!$P$4:$Q$54,2, FALSE)</f>
        <v>#N/A</v>
      </c>
      <c r="AK120" s="46" t="e">
        <f>VLOOKUP('別紙様式2-3（個表）'!$G120,【参考】数式用!$P$4:$W$54,8, FALSE)</f>
        <v>#N/A</v>
      </c>
      <c r="AL120" s="46" t="e">
        <f>VLOOKUP('別紙様式2-3（個表）'!$G120,【参考】数式用!$P$4:$AD$54,15, FALSE)</f>
        <v>#N/A</v>
      </c>
      <c r="AM120" s="46" t="str">
        <f t="shared" si="20"/>
        <v/>
      </c>
      <c r="AN120" s="46" t="str">
        <f t="shared" si="21"/>
        <v/>
      </c>
      <c r="AO120" s="46" t="str">
        <f t="shared" si="22"/>
        <v/>
      </c>
      <c r="AP120" s="46" t="str">
        <f>IF(G120="", "", VLOOKUP(G120,【参考】数式用!$A$4:$M$54,13,FALSE))</f>
        <v/>
      </c>
      <c r="AQ120" s="46" t="str">
        <f t="shared" si="23"/>
        <v>―</v>
      </c>
    </row>
    <row r="121" spans="1:43" ht="45" customHeight="1">
      <c r="A121" s="114">
        <f t="shared" si="17"/>
        <v>107</v>
      </c>
      <c r="B121" s="115" t="str">
        <f>IF(基本情報入力シート!B164="","",基本情報入力シート!B164)</f>
        <v/>
      </c>
      <c r="C121" s="116" t="str">
        <f>IF(基本情報入力シート!L164="","",基本情報入力シート!L164)</f>
        <v/>
      </c>
      <c r="D121" s="116" t="str">
        <f>IF(基本情報入力シート!Q164="","",基本情報入力シート!Q164)</f>
        <v/>
      </c>
      <c r="E121" s="116" t="str">
        <f>IF(基本情報入力シート!V164="","",基本情報入力シート!V164)</f>
        <v/>
      </c>
      <c r="F121" s="116" t="str">
        <f>IF(基本情報入力シート!W164="","",基本情報入力シート!W164)</f>
        <v/>
      </c>
      <c r="G121" s="116" t="str">
        <f>IF(基本情報入力シート!Z164="","",基本情報入力シート!Z164)</f>
        <v/>
      </c>
      <c r="H121" s="216" t="str">
        <f>IF(基本情報入力シート!AD164="","",基本情報入力シート!AD164)</f>
        <v/>
      </c>
      <c r="I121" s="335" t="str">
        <f>IF(基本情報入力シート!AE164="","",基本情報入力シート!AE164)</f>
        <v/>
      </c>
      <c r="J121" s="450"/>
      <c r="K121" s="451"/>
      <c r="L121" s="449"/>
      <c r="M121" s="336" t="str">
        <f>IF(G121="", "", VLOOKUP(AO121,【参考】数式用!$AZ$3:$BA$6, 2, FALSE))</f>
        <v/>
      </c>
      <c r="N121" s="337" t="str">
        <f>IF(G121="","",VLOOKUP(G121,【参考】数式用!$A$4:$L$54,MATCH('別紙様式2-3（個表）'!M121,【参考】数式用!$J$3:$L$3,0)+9,FALSE))</f>
        <v/>
      </c>
      <c r="O121" s="453" t="s">
        <v>2396</v>
      </c>
      <c r="P121" s="338" t="str">
        <f t="shared" si="16"/>
        <v>未入力あり</v>
      </c>
      <c r="Q121" s="258" t="str">
        <f>IFERROR(IF(P121="未入力あり","",ROUNDDOWN(ROUNDDOWN($H121*$I121,0)*VLOOKUP($G121,【参考】数式用!$A$4:$E$54,3, FALSE),0)),"")</f>
        <v/>
      </c>
      <c r="R121" s="258" t="str">
        <f>IF(AM121="×", 0,IF(P121="未入力あり","",ROUNDDOWN(ROUNDDOWN($H121*$I121,0)*VLOOKUP($G121,【参考】数式用!$A$4:$E$54,4,FALSE),0)))</f>
        <v/>
      </c>
      <c r="S121" s="339" t="str">
        <f>IF(AN121="×", 0,IF(P121="未入力あり","",ROUNDDOWN(ROUNDDOWN($H121*$I121,0)*VLOOKUP($G121,【参考】数式用!$A$4:$E$54,5, FALSE),0)))</f>
        <v/>
      </c>
      <c r="T121" s="342"/>
      <c r="U121" s="343"/>
      <c r="AI121" s="345" t="str">
        <f t="shared" si="19"/>
        <v/>
      </c>
      <c r="AJ121" s="46" t="e">
        <f>VLOOKUP('別紙様式2-3（個表）'!$G121,【参考】数式用!$P$4:$Q$54,2, FALSE)</f>
        <v>#N/A</v>
      </c>
      <c r="AK121" s="46" t="e">
        <f>VLOOKUP('別紙様式2-3（個表）'!$G121,【参考】数式用!$P$4:$W$54,8, FALSE)</f>
        <v>#N/A</v>
      </c>
      <c r="AL121" s="46" t="e">
        <f>VLOOKUP('別紙様式2-3（個表）'!$G121,【参考】数式用!$P$4:$AD$54,15, FALSE)</f>
        <v>#N/A</v>
      </c>
      <c r="AM121" s="46" t="str">
        <f t="shared" si="20"/>
        <v/>
      </c>
      <c r="AN121" s="46" t="str">
        <f t="shared" si="21"/>
        <v/>
      </c>
      <c r="AO121" s="46" t="str">
        <f t="shared" si="22"/>
        <v/>
      </c>
      <c r="AP121" s="46" t="str">
        <f>IF(G121="", "", VLOOKUP(G121,【参考】数式用!$A$4:$M$54,13,FALSE))</f>
        <v/>
      </c>
      <c r="AQ121" s="46" t="str">
        <f t="shared" si="23"/>
        <v>―</v>
      </c>
    </row>
    <row r="122" spans="1:43" ht="45" customHeight="1">
      <c r="A122" s="114">
        <f t="shared" si="17"/>
        <v>108</v>
      </c>
      <c r="B122" s="115" t="str">
        <f>IF(基本情報入力シート!B165="","",基本情報入力シート!B165)</f>
        <v/>
      </c>
      <c r="C122" s="116" t="str">
        <f>IF(基本情報入力シート!L165="","",基本情報入力シート!L165)</f>
        <v/>
      </c>
      <c r="D122" s="116" t="str">
        <f>IF(基本情報入力シート!Q165="","",基本情報入力シート!Q165)</f>
        <v/>
      </c>
      <c r="E122" s="116" t="str">
        <f>IF(基本情報入力シート!V165="","",基本情報入力シート!V165)</f>
        <v/>
      </c>
      <c r="F122" s="116" t="str">
        <f>IF(基本情報入力シート!W165="","",基本情報入力シート!W165)</f>
        <v/>
      </c>
      <c r="G122" s="116" t="str">
        <f>IF(基本情報入力シート!Z165="","",基本情報入力シート!Z165)</f>
        <v/>
      </c>
      <c r="H122" s="216" t="str">
        <f>IF(基本情報入力シート!AD165="","",基本情報入力シート!AD165)</f>
        <v/>
      </c>
      <c r="I122" s="335" t="str">
        <f>IF(基本情報入力シート!AE165="","",基本情報入力シート!AE165)</f>
        <v/>
      </c>
      <c r="J122" s="450"/>
      <c r="K122" s="451"/>
      <c r="L122" s="449"/>
      <c r="M122" s="336" t="str">
        <f>IF(G122="", "", VLOOKUP(AO122,【参考】数式用!$AZ$3:$BA$6, 2, FALSE))</f>
        <v/>
      </c>
      <c r="N122" s="337" t="str">
        <f>IF(G122="","",VLOOKUP(G122,【参考】数式用!$A$4:$L$54,MATCH('別紙様式2-3（個表）'!M122,【参考】数式用!$J$3:$L$3,0)+9,FALSE))</f>
        <v/>
      </c>
      <c r="O122" s="453" t="s">
        <v>2396</v>
      </c>
      <c r="P122" s="338" t="str">
        <f t="shared" si="16"/>
        <v>未入力あり</v>
      </c>
      <c r="Q122" s="258" t="str">
        <f>IFERROR(IF(P122="未入力あり","",ROUNDDOWN(ROUNDDOWN($H122*$I122,0)*VLOOKUP($G122,【参考】数式用!$A$4:$E$54,3, FALSE),0)),"")</f>
        <v/>
      </c>
      <c r="R122" s="258" t="str">
        <f>IF(AM122="×", 0,IF(P122="未入力あり","",ROUNDDOWN(ROUNDDOWN($H122*$I122,0)*VLOOKUP($G122,【参考】数式用!$A$4:$E$54,4,FALSE),0)))</f>
        <v/>
      </c>
      <c r="S122" s="339" t="str">
        <f>IF(AN122="×", 0,IF(P122="未入力あり","",ROUNDDOWN(ROUNDDOWN($H122*$I122,0)*VLOOKUP($G122,【参考】数式用!$A$4:$E$54,5, FALSE),0)))</f>
        <v/>
      </c>
      <c r="T122" s="342"/>
      <c r="U122" s="343"/>
      <c r="AI122" s="345" t="str">
        <f t="shared" si="19"/>
        <v/>
      </c>
      <c r="AJ122" s="46" t="e">
        <f>VLOOKUP('別紙様式2-3（個表）'!$G122,【参考】数式用!$P$4:$Q$54,2, FALSE)</f>
        <v>#N/A</v>
      </c>
      <c r="AK122" s="46" t="e">
        <f>VLOOKUP('別紙様式2-3（個表）'!$G122,【参考】数式用!$P$4:$W$54,8, FALSE)</f>
        <v>#N/A</v>
      </c>
      <c r="AL122" s="46" t="e">
        <f>VLOOKUP('別紙様式2-3（個表）'!$G122,【参考】数式用!$P$4:$AD$54,15, FALSE)</f>
        <v>#N/A</v>
      </c>
      <c r="AM122" s="46" t="str">
        <f t="shared" si="20"/>
        <v/>
      </c>
      <c r="AN122" s="46" t="str">
        <f t="shared" si="21"/>
        <v/>
      </c>
      <c r="AO122" s="46" t="str">
        <f t="shared" si="22"/>
        <v/>
      </c>
      <c r="AP122" s="46" t="str">
        <f>IF(G122="", "", VLOOKUP(G122,【参考】数式用!$A$4:$M$54,13,FALSE))</f>
        <v/>
      </c>
      <c r="AQ122" s="46" t="str">
        <f t="shared" si="23"/>
        <v>―</v>
      </c>
    </row>
    <row r="123" spans="1:43" ht="45" customHeight="1">
      <c r="A123" s="114">
        <f t="shared" si="17"/>
        <v>109</v>
      </c>
      <c r="B123" s="115" t="str">
        <f>IF(基本情報入力シート!B166="","",基本情報入力シート!B166)</f>
        <v/>
      </c>
      <c r="C123" s="116" t="str">
        <f>IF(基本情報入力シート!L166="","",基本情報入力シート!L166)</f>
        <v/>
      </c>
      <c r="D123" s="116" t="str">
        <f>IF(基本情報入力シート!Q166="","",基本情報入力シート!Q166)</f>
        <v/>
      </c>
      <c r="E123" s="116" t="str">
        <f>IF(基本情報入力シート!V166="","",基本情報入力シート!V166)</f>
        <v/>
      </c>
      <c r="F123" s="116" t="str">
        <f>IF(基本情報入力シート!W166="","",基本情報入力シート!W166)</f>
        <v/>
      </c>
      <c r="G123" s="116" t="str">
        <f>IF(基本情報入力シート!Z166="","",基本情報入力シート!Z166)</f>
        <v/>
      </c>
      <c r="H123" s="216" t="str">
        <f>IF(基本情報入力シート!AD166="","",基本情報入力シート!AD166)</f>
        <v/>
      </c>
      <c r="I123" s="335" t="str">
        <f>IF(基本情報入力シート!AE166="","",基本情報入力シート!AE166)</f>
        <v/>
      </c>
      <c r="J123" s="450"/>
      <c r="K123" s="451"/>
      <c r="L123" s="449"/>
      <c r="M123" s="336" t="str">
        <f>IF(G123="", "", VLOOKUP(AO123,【参考】数式用!$AZ$3:$BA$6, 2, FALSE))</f>
        <v/>
      </c>
      <c r="N123" s="337" t="str">
        <f>IF(G123="","",VLOOKUP(G123,【参考】数式用!$A$4:$L$54,MATCH('別紙様式2-3（個表）'!M123,【参考】数式用!$J$3:$L$3,0)+9,FALSE))</f>
        <v/>
      </c>
      <c r="O123" s="453" t="s">
        <v>2396</v>
      </c>
      <c r="P123" s="338" t="str">
        <f t="shared" si="16"/>
        <v>未入力あり</v>
      </c>
      <c r="Q123" s="258" t="str">
        <f>IFERROR(IF(P123="未入力あり","",ROUNDDOWN(ROUNDDOWN($H123*$I123,0)*VLOOKUP($G123,【参考】数式用!$A$4:$E$54,3, FALSE),0)),"")</f>
        <v/>
      </c>
      <c r="R123" s="258" t="str">
        <f>IF(AM123="×", 0,IF(P123="未入力あり","",ROUNDDOWN(ROUNDDOWN($H123*$I123,0)*VLOOKUP($G123,【参考】数式用!$A$4:$E$54,4,FALSE),0)))</f>
        <v/>
      </c>
      <c r="S123" s="339" t="str">
        <f>IF(AN123="×", 0,IF(P123="未入力あり","",ROUNDDOWN(ROUNDDOWN($H123*$I123,0)*VLOOKUP($G123,【参考】数式用!$A$4:$E$54,5, FALSE),0)))</f>
        <v/>
      </c>
      <c r="T123" s="342"/>
      <c r="U123" s="343"/>
      <c r="AI123" s="345" t="str">
        <f t="shared" si="19"/>
        <v/>
      </c>
      <c r="AJ123" s="46" t="e">
        <f>VLOOKUP('別紙様式2-3（個表）'!$G123,【参考】数式用!$P$4:$Q$54,2, FALSE)</f>
        <v>#N/A</v>
      </c>
      <c r="AK123" s="46" t="e">
        <f>VLOOKUP('別紙様式2-3（個表）'!$G123,【参考】数式用!$P$4:$W$54,8, FALSE)</f>
        <v>#N/A</v>
      </c>
      <c r="AL123" s="46" t="e">
        <f>VLOOKUP('別紙様式2-3（個表）'!$G123,【参考】数式用!$P$4:$AD$54,15, FALSE)</f>
        <v>#N/A</v>
      </c>
      <c r="AM123" s="46" t="str">
        <f t="shared" si="20"/>
        <v/>
      </c>
      <c r="AN123" s="46" t="str">
        <f t="shared" si="21"/>
        <v/>
      </c>
      <c r="AO123" s="46" t="str">
        <f t="shared" si="22"/>
        <v/>
      </c>
      <c r="AP123" s="46" t="str">
        <f>IF(G123="", "", VLOOKUP(G123,【参考】数式用!$A$4:$M$54,13,FALSE))</f>
        <v/>
      </c>
      <c r="AQ123" s="46" t="str">
        <f t="shared" si="23"/>
        <v>―</v>
      </c>
    </row>
    <row r="124" spans="1:43" ht="45" customHeight="1">
      <c r="A124" s="114">
        <f t="shared" si="17"/>
        <v>110</v>
      </c>
      <c r="B124" s="115" t="str">
        <f>IF(基本情報入力シート!B167="","",基本情報入力シート!B167)</f>
        <v/>
      </c>
      <c r="C124" s="116" t="str">
        <f>IF(基本情報入力シート!L167="","",基本情報入力シート!L167)</f>
        <v/>
      </c>
      <c r="D124" s="116" t="str">
        <f>IF(基本情報入力シート!Q167="","",基本情報入力シート!Q167)</f>
        <v/>
      </c>
      <c r="E124" s="116" t="str">
        <f>IF(基本情報入力シート!V167="","",基本情報入力シート!V167)</f>
        <v/>
      </c>
      <c r="F124" s="116" t="str">
        <f>IF(基本情報入力シート!W167="","",基本情報入力シート!W167)</f>
        <v/>
      </c>
      <c r="G124" s="116" t="str">
        <f>IF(基本情報入力シート!Z167="","",基本情報入力シート!Z167)</f>
        <v/>
      </c>
      <c r="H124" s="216" t="str">
        <f>IF(基本情報入力シート!AD167="","",基本情報入力シート!AD167)</f>
        <v/>
      </c>
      <c r="I124" s="335" t="str">
        <f>IF(基本情報入力シート!AE167="","",基本情報入力シート!AE167)</f>
        <v/>
      </c>
      <c r="J124" s="450"/>
      <c r="K124" s="451"/>
      <c r="L124" s="449"/>
      <c r="M124" s="336" t="str">
        <f>IF(G124="", "", VLOOKUP(AO124,【参考】数式用!$AZ$3:$BA$6, 2, FALSE))</f>
        <v/>
      </c>
      <c r="N124" s="337" t="str">
        <f>IF(G124="","",VLOOKUP(G124,【参考】数式用!$A$4:$L$54,MATCH('別紙様式2-3（個表）'!M124,【参考】数式用!$J$3:$L$3,0)+9,FALSE))</f>
        <v/>
      </c>
      <c r="O124" s="453" t="s">
        <v>2396</v>
      </c>
      <c r="P124" s="338" t="str">
        <f t="shared" si="16"/>
        <v>未入力あり</v>
      </c>
      <c r="Q124" s="258" t="str">
        <f>IFERROR(IF(P124="未入力あり","",ROUNDDOWN(ROUNDDOWN($H124*$I124,0)*VLOOKUP($G124,【参考】数式用!$A$4:$E$54,3, FALSE),0)),"")</f>
        <v/>
      </c>
      <c r="R124" s="258" t="str">
        <f>IF(AM124="×", 0,IF(P124="未入力あり","",ROUNDDOWN(ROUNDDOWN($H124*$I124,0)*VLOOKUP($G124,【参考】数式用!$A$4:$E$54,4,FALSE),0)))</f>
        <v/>
      </c>
      <c r="S124" s="339" t="str">
        <f>IF(AN124="×", 0,IF(P124="未入力あり","",ROUNDDOWN(ROUNDDOWN($H124*$I124,0)*VLOOKUP($G124,【参考】数式用!$A$4:$E$54,5, FALSE),0)))</f>
        <v/>
      </c>
      <c r="T124" s="342"/>
      <c r="U124" s="343"/>
      <c r="AI124" s="345" t="str">
        <f t="shared" si="19"/>
        <v/>
      </c>
      <c r="AJ124" s="46" t="e">
        <f>VLOOKUP('別紙様式2-3（個表）'!$G124,【参考】数式用!$P$4:$Q$54,2, FALSE)</f>
        <v>#N/A</v>
      </c>
      <c r="AK124" s="46" t="e">
        <f>VLOOKUP('別紙様式2-3（個表）'!$G124,【参考】数式用!$P$4:$W$54,8, FALSE)</f>
        <v>#N/A</v>
      </c>
      <c r="AL124" s="46" t="e">
        <f>VLOOKUP('別紙様式2-3（個表）'!$G124,【参考】数式用!$P$4:$AD$54,15, FALSE)</f>
        <v>#N/A</v>
      </c>
      <c r="AM124" s="46" t="str">
        <f t="shared" si="20"/>
        <v/>
      </c>
      <c r="AN124" s="46" t="str">
        <f t="shared" si="21"/>
        <v/>
      </c>
      <c r="AO124" s="46" t="str">
        <f t="shared" si="22"/>
        <v/>
      </c>
      <c r="AP124" s="46" t="str">
        <f>IF(G124="", "", VLOOKUP(G124,【参考】数式用!$A$4:$M$54,13,FALSE))</f>
        <v/>
      </c>
      <c r="AQ124" s="46" t="str">
        <f t="shared" si="23"/>
        <v>―</v>
      </c>
    </row>
    <row r="125" spans="1:43" ht="45" customHeight="1">
      <c r="A125" s="114">
        <f t="shared" si="17"/>
        <v>111</v>
      </c>
      <c r="B125" s="115" t="str">
        <f>IF(基本情報入力シート!B168="","",基本情報入力シート!B168)</f>
        <v/>
      </c>
      <c r="C125" s="116" t="str">
        <f>IF(基本情報入力シート!L168="","",基本情報入力シート!L168)</f>
        <v/>
      </c>
      <c r="D125" s="116" t="str">
        <f>IF(基本情報入力シート!Q168="","",基本情報入力シート!Q168)</f>
        <v/>
      </c>
      <c r="E125" s="116" t="str">
        <f>IF(基本情報入力シート!V168="","",基本情報入力シート!V168)</f>
        <v/>
      </c>
      <c r="F125" s="116" t="str">
        <f>IF(基本情報入力シート!W168="","",基本情報入力シート!W168)</f>
        <v/>
      </c>
      <c r="G125" s="116" t="str">
        <f>IF(基本情報入力シート!Z168="","",基本情報入力シート!Z168)</f>
        <v/>
      </c>
      <c r="H125" s="216" t="str">
        <f>IF(基本情報入力シート!AD168="","",基本情報入力シート!AD168)</f>
        <v/>
      </c>
      <c r="I125" s="335" t="str">
        <f>IF(基本情報入力シート!AE168="","",基本情報入力シート!AE168)</f>
        <v/>
      </c>
      <c r="J125" s="450"/>
      <c r="K125" s="451"/>
      <c r="L125" s="449"/>
      <c r="M125" s="336" t="str">
        <f>IF(G125="", "", VLOOKUP(AO125,【参考】数式用!$AZ$3:$BA$6, 2, FALSE))</f>
        <v/>
      </c>
      <c r="N125" s="337" t="str">
        <f>IF(G125="","",VLOOKUP(G125,【参考】数式用!$A$4:$L$54,MATCH('別紙様式2-3（個表）'!M125,【参考】数式用!$J$3:$L$3,0)+9,FALSE))</f>
        <v/>
      </c>
      <c r="O125" s="453" t="s">
        <v>2396</v>
      </c>
      <c r="P125" s="338" t="str">
        <f t="shared" si="16"/>
        <v>未入力あり</v>
      </c>
      <c r="Q125" s="258" t="str">
        <f>IFERROR(IF(P125="未入力あり","",ROUNDDOWN(ROUNDDOWN($H125*$I125,0)*VLOOKUP($G125,【参考】数式用!$A$4:$E$54,3, FALSE),0)),"")</f>
        <v/>
      </c>
      <c r="R125" s="258" t="str">
        <f>IF(AM125="×", 0,IF(P125="未入力あり","",ROUNDDOWN(ROUNDDOWN($H125*$I125,0)*VLOOKUP($G125,【参考】数式用!$A$4:$E$54,4,FALSE),0)))</f>
        <v/>
      </c>
      <c r="S125" s="339" t="str">
        <f>IF(AN125="×", 0,IF(P125="未入力あり","",ROUNDDOWN(ROUNDDOWN($H125*$I125,0)*VLOOKUP($G125,【参考】数式用!$A$4:$E$54,5, FALSE),0)))</f>
        <v/>
      </c>
      <c r="T125" s="342"/>
      <c r="U125" s="343"/>
      <c r="AI125" s="345" t="str">
        <f t="shared" si="19"/>
        <v/>
      </c>
      <c r="AJ125" s="46" t="e">
        <f>VLOOKUP('別紙様式2-3（個表）'!$G125,【参考】数式用!$P$4:$Q$54,2, FALSE)</f>
        <v>#N/A</v>
      </c>
      <c r="AK125" s="46" t="e">
        <f>VLOOKUP('別紙様式2-3（個表）'!$G125,【参考】数式用!$P$4:$W$54,8, FALSE)</f>
        <v>#N/A</v>
      </c>
      <c r="AL125" s="46" t="e">
        <f>VLOOKUP('別紙様式2-3（個表）'!$G125,【参考】数式用!$P$4:$AD$54,15, FALSE)</f>
        <v>#N/A</v>
      </c>
      <c r="AM125" s="46" t="str">
        <f t="shared" si="20"/>
        <v/>
      </c>
      <c r="AN125" s="46" t="str">
        <f t="shared" si="21"/>
        <v/>
      </c>
      <c r="AO125" s="46" t="str">
        <f t="shared" si="22"/>
        <v/>
      </c>
      <c r="AP125" s="46" t="str">
        <f>IF(G125="", "", VLOOKUP(G125,【参考】数式用!$A$4:$M$54,13,FALSE))</f>
        <v/>
      </c>
      <c r="AQ125" s="46" t="str">
        <f t="shared" si="23"/>
        <v>―</v>
      </c>
    </row>
    <row r="126" spans="1:43" ht="45" customHeight="1">
      <c r="A126" s="114">
        <f t="shared" si="17"/>
        <v>112</v>
      </c>
      <c r="B126" s="115" t="str">
        <f>IF(基本情報入力シート!B169="","",基本情報入力シート!B169)</f>
        <v/>
      </c>
      <c r="C126" s="116" t="str">
        <f>IF(基本情報入力シート!L169="","",基本情報入力シート!L169)</f>
        <v/>
      </c>
      <c r="D126" s="116" t="str">
        <f>IF(基本情報入力シート!Q169="","",基本情報入力シート!Q169)</f>
        <v/>
      </c>
      <c r="E126" s="116" t="str">
        <f>IF(基本情報入力シート!V169="","",基本情報入力シート!V169)</f>
        <v/>
      </c>
      <c r="F126" s="116" t="str">
        <f>IF(基本情報入力シート!W169="","",基本情報入力シート!W169)</f>
        <v/>
      </c>
      <c r="G126" s="116" t="str">
        <f>IF(基本情報入力シート!Z169="","",基本情報入力シート!Z169)</f>
        <v/>
      </c>
      <c r="H126" s="216" t="str">
        <f>IF(基本情報入力シート!AD169="","",基本情報入力シート!AD169)</f>
        <v/>
      </c>
      <c r="I126" s="335" t="str">
        <f>IF(基本情報入力シート!AE169="","",基本情報入力シート!AE169)</f>
        <v/>
      </c>
      <c r="J126" s="450"/>
      <c r="K126" s="451"/>
      <c r="L126" s="449"/>
      <c r="M126" s="336" t="str">
        <f>IF(G126="", "", VLOOKUP(AO126,【参考】数式用!$AZ$3:$BA$6, 2, FALSE))</f>
        <v/>
      </c>
      <c r="N126" s="337" t="str">
        <f>IF(G126="","",VLOOKUP(G126,【参考】数式用!$A$4:$L$54,MATCH('別紙様式2-3（個表）'!M126,【参考】数式用!$J$3:$L$3,0)+9,FALSE))</f>
        <v/>
      </c>
      <c r="O126" s="453" t="s">
        <v>2396</v>
      </c>
      <c r="P126" s="338" t="str">
        <f t="shared" si="16"/>
        <v>未入力あり</v>
      </c>
      <c r="Q126" s="258" t="str">
        <f>IFERROR(IF(P126="未入力あり","",ROUNDDOWN(ROUNDDOWN($H126*$I126,0)*VLOOKUP($G126,【参考】数式用!$A$4:$E$54,3, FALSE),0)),"")</f>
        <v/>
      </c>
      <c r="R126" s="258" t="str">
        <f>IF(AM126="×", 0,IF(P126="未入力あり","",ROUNDDOWN(ROUNDDOWN($H126*$I126,0)*VLOOKUP($G126,【参考】数式用!$A$4:$E$54,4,FALSE),0)))</f>
        <v/>
      </c>
      <c r="S126" s="339" t="str">
        <f>IF(AN126="×", 0,IF(P126="未入力あり","",ROUNDDOWN(ROUNDDOWN($H126*$I126,0)*VLOOKUP($G126,【参考】数式用!$A$4:$E$54,5, FALSE),0)))</f>
        <v/>
      </c>
      <c r="T126" s="342"/>
      <c r="U126" s="343"/>
      <c r="AI126" s="345" t="str">
        <f t="shared" si="19"/>
        <v/>
      </c>
      <c r="AJ126" s="46" t="e">
        <f>VLOOKUP('別紙様式2-3（個表）'!$G126,【参考】数式用!$P$4:$Q$54,2, FALSE)</f>
        <v>#N/A</v>
      </c>
      <c r="AK126" s="46" t="e">
        <f>VLOOKUP('別紙様式2-3（個表）'!$G126,【参考】数式用!$P$4:$W$54,8, FALSE)</f>
        <v>#N/A</v>
      </c>
      <c r="AL126" s="46" t="e">
        <f>VLOOKUP('別紙様式2-3（個表）'!$G126,【参考】数式用!$P$4:$AD$54,15, FALSE)</f>
        <v>#N/A</v>
      </c>
      <c r="AM126" s="46" t="str">
        <f t="shared" si="20"/>
        <v/>
      </c>
      <c r="AN126" s="46" t="str">
        <f t="shared" si="21"/>
        <v/>
      </c>
      <c r="AO126" s="46" t="str">
        <f t="shared" si="22"/>
        <v/>
      </c>
      <c r="AP126" s="46" t="str">
        <f>IF(G126="", "", VLOOKUP(G126,【参考】数式用!$A$4:$M$54,13,FALSE))</f>
        <v/>
      </c>
      <c r="AQ126" s="46" t="str">
        <f t="shared" si="23"/>
        <v>―</v>
      </c>
    </row>
    <row r="127" spans="1:43" ht="45" customHeight="1">
      <c r="A127" s="114">
        <f t="shared" si="17"/>
        <v>113</v>
      </c>
      <c r="B127" s="115" t="str">
        <f>IF(基本情報入力シート!B170="","",基本情報入力シート!B170)</f>
        <v/>
      </c>
      <c r="C127" s="116" t="str">
        <f>IF(基本情報入力シート!L170="","",基本情報入力シート!L170)</f>
        <v/>
      </c>
      <c r="D127" s="116" t="str">
        <f>IF(基本情報入力シート!Q170="","",基本情報入力シート!Q170)</f>
        <v/>
      </c>
      <c r="E127" s="116" t="str">
        <f>IF(基本情報入力シート!V170="","",基本情報入力シート!V170)</f>
        <v/>
      </c>
      <c r="F127" s="116" t="str">
        <f>IF(基本情報入力シート!W170="","",基本情報入力シート!W170)</f>
        <v/>
      </c>
      <c r="G127" s="116" t="str">
        <f>IF(基本情報入力シート!Z170="","",基本情報入力シート!Z170)</f>
        <v/>
      </c>
      <c r="H127" s="216" t="str">
        <f>IF(基本情報入力シート!AD170="","",基本情報入力シート!AD170)</f>
        <v/>
      </c>
      <c r="I127" s="335" t="str">
        <f>IF(基本情報入力シート!AE170="","",基本情報入力シート!AE170)</f>
        <v/>
      </c>
      <c r="J127" s="450"/>
      <c r="K127" s="451"/>
      <c r="L127" s="449"/>
      <c r="M127" s="336" t="str">
        <f>IF(G127="", "", VLOOKUP(AO127,【参考】数式用!$AZ$3:$BA$6, 2, FALSE))</f>
        <v/>
      </c>
      <c r="N127" s="337" t="str">
        <f>IF(G127="","",VLOOKUP(G127,【参考】数式用!$A$4:$L$54,MATCH('別紙様式2-3（個表）'!M127,【参考】数式用!$J$3:$L$3,0)+9,FALSE))</f>
        <v/>
      </c>
      <c r="O127" s="453" t="s">
        <v>2396</v>
      </c>
      <c r="P127" s="338" t="str">
        <f t="shared" si="16"/>
        <v>未入力あり</v>
      </c>
      <c r="Q127" s="258" t="str">
        <f>IFERROR(IF(P127="未入力あり","",ROUNDDOWN(ROUNDDOWN($H127*$I127,0)*VLOOKUP($G127,【参考】数式用!$A$4:$E$54,3, FALSE),0)),"")</f>
        <v/>
      </c>
      <c r="R127" s="258" t="str">
        <f>IF(AM127="×", 0,IF(P127="未入力あり","",ROUNDDOWN(ROUNDDOWN($H127*$I127,0)*VLOOKUP($G127,【参考】数式用!$A$4:$E$54,4,FALSE),0)))</f>
        <v/>
      </c>
      <c r="S127" s="339" t="str">
        <f>IF(AN127="×", 0,IF(P127="未入力あり","",ROUNDDOWN(ROUNDDOWN($H127*$I127,0)*VLOOKUP($G127,【参考】数式用!$A$4:$E$54,5, FALSE),0)))</f>
        <v/>
      </c>
      <c r="T127" s="342"/>
      <c r="U127" s="343"/>
      <c r="AI127" s="345" t="str">
        <f t="shared" si="19"/>
        <v/>
      </c>
      <c r="AJ127" s="46" t="e">
        <f>VLOOKUP('別紙様式2-3（個表）'!$G127,【参考】数式用!$P$4:$Q$54,2, FALSE)</f>
        <v>#N/A</v>
      </c>
      <c r="AK127" s="46" t="e">
        <f>VLOOKUP('別紙様式2-3（個表）'!$G127,【参考】数式用!$P$4:$W$54,8, FALSE)</f>
        <v>#N/A</v>
      </c>
      <c r="AL127" s="46" t="e">
        <f>VLOOKUP('別紙様式2-3（個表）'!$G127,【参考】数式用!$P$4:$AD$54,15, FALSE)</f>
        <v>#N/A</v>
      </c>
      <c r="AM127" s="46" t="str">
        <f t="shared" si="20"/>
        <v/>
      </c>
      <c r="AN127" s="46" t="str">
        <f t="shared" si="21"/>
        <v/>
      </c>
      <c r="AO127" s="46" t="str">
        <f t="shared" si="22"/>
        <v/>
      </c>
      <c r="AP127" s="46" t="str">
        <f>IF(G127="", "", VLOOKUP(G127,【参考】数式用!$A$4:$M$54,13,FALSE))</f>
        <v/>
      </c>
      <c r="AQ127" s="46" t="str">
        <f t="shared" si="23"/>
        <v>―</v>
      </c>
    </row>
    <row r="128" spans="1:43" ht="45" customHeight="1">
      <c r="A128" s="114">
        <f t="shared" si="17"/>
        <v>114</v>
      </c>
      <c r="B128" s="115" t="str">
        <f>IF(基本情報入力シート!B171="","",基本情報入力シート!B171)</f>
        <v/>
      </c>
      <c r="C128" s="116" t="str">
        <f>IF(基本情報入力シート!L171="","",基本情報入力シート!L171)</f>
        <v/>
      </c>
      <c r="D128" s="116" t="str">
        <f>IF(基本情報入力シート!Q171="","",基本情報入力シート!Q171)</f>
        <v/>
      </c>
      <c r="E128" s="116" t="str">
        <f>IF(基本情報入力シート!V171="","",基本情報入力シート!V171)</f>
        <v/>
      </c>
      <c r="F128" s="116" t="str">
        <f>IF(基本情報入力シート!W171="","",基本情報入力シート!W171)</f>
        <v/>
      </c>
      <c r="G128" s="116" t="str">
        <f>IF(基本情報入力シート!Z171="","",基本情報入力シート!Z171)</f>
        <v/>
      </c>
      <c r="H128" s="216" t="str">
        <f>IF(基本情報入力シート!AD171="","",基本情報入力シート!AD171)</f>
        <v/>
      </c>
      <c r="I128" s="335" t="str">
        <f>IF(基本情報入力シート!AE171="","",基本情報入力シート!AE171)</f>
        <v/>
      </c>
      <c r="J128" s="450"/>
      <c r="K128" s="451"/>
      <c r="L128" s="449"/>
      <c r="M128" s="336" t="str">
        <f>IF(G128="", "", VLOOKUP(AO128,【参考】数式用!$AZ$3:$BA$6, 2, FALSE))</f>
        <v/>
      </c>
      <c r="N128" s="337" t="str">
        <f>IF(G128="","",VLOOKUP(G128,【参考】数式用!$A$4:$L$54,MATCH('別紙様式2-3（個表）'!M128,【参考】数式用!$J$3:$L$3,0)+9,FALSE))</f>
        <v/>
      </c>
      <c r="O128" s="453" t="s">
        <v>2396</v>
      </c>
      <c r="P128" s="338" t="str">
        <f t="shared" si="16"/>
        <v>未入力あり</v>
      </c>
      <c r="Q128" s="258" t="str">
        <f>IFERROR(IF(P128="未入力あり","",ROUNDDOWN(ROUNDDOWN($H128*$I128,0)*VLOOKUP($G128,【参考】数式用!$A$4:$E$54,3, FALSE),0)),"")</f>
        <v/>
      </c>
      <c r="R128" s="258" t="str">
        <f>IF(AM128="×", 0,IF(P128="未入力あり","",ROUNDDOWN(ROUNDDOWN($H128*$I128,0)*VLOOKUP($G128,【参考】数式用!$A$4:$E$54,4,FALSE),0)))</f>
        <v/>
      </c>
      <c r="S128" s="339" t="str">
        <f>IF(AN128="×", 0,IF(P128="未入力あり","",ROUNDDOWN(ROUNDDOWN($H128*$I128,0)*VLOOKUP($G128,【参考】数式用!$A$4:$E$54,5, FALSE),0)))</f>
        <v/>
      </c>
      <c r="T128" s="342"/>
      <c r="U128" s="343"/>
      <c r="AI128" s="345" t="str">
        <f t="shared" si="19"/>
        <v/>
      </c>
      <c r="AJ128" s="46" t="e">
        <f>VLOOKUP('別紙様式2-3（個表）'!$G128,【参考】数式用!$P$4:$Q$54,2, FALSE)</f>
        <v>#N/A</v>
      </c>
      <c r="AK128" s="46" t="e">
        <f>VLOOKUP('別紙様式2-3（個表）'!$G128,【参考】数式用!$P$4:$W$54,8, FALSE)</f>
        <v>#N/A</v>
      </c>
      <c r="AL128" s="46" t="e">
        <f>VLOOKUP('別紙様式2-3（個表）'!$G128,【参考】数式用!$P$4:$AD$54,15, FALSE)</f>
        <v>#N/A</v>
      </c>
      <c r="AM128" s="46" t="str">
        <f t="shared" si="20"/>
        <v/>
      </c>
      <c r="AN128" s="46" t="str">
        <f t="shared" si="21"/>
        <v/>
      </c>
      <c r="AO128" s="46" t="str">
        <f t="shared" si="22"/>
        <v/>
      </c>
      <c r="AP128" s="46" t="str">
        <f>IF(G128="", "", VLOOKUP(G128,【参考】数式用!$A$4:$M$54,13,FALSE))</f>
        <v/>
      </c>
      <c r="AQ128" s="46" t="str">
        <f t="shared" si="23"/>
        <v>―</v>
      </c>
    </row>
    <row r="129" spans="1:43" ht="45" customHeight="1">
      <c r="A129" s="114">
        <f t="shared" si="17"/>
        <v>115</v>
      </c>
      <c r="B129" s="115" t="str">
        <f>IF(基本情報入力シート!B172="","",基本情報入力シート!B172)</f>
        <v/>
      </c>
      <c r="C129" s="116" t="str">
        <f>IF(基本情報入力シート!L172="","",基本情報入力シート!L172)</f>
        <v/>
      </c>
      <c r="D129" s="116" t="str">
        <f>IF(基本情報入力シート!Q172="","",基本情報入力シート!Q172)</f>
        <v/>
      </c>
      <c r="E129" s="116" t="str">
        <f>IF(基本情報入力シート!V172="","",基本情報入力シート!V172)</f>
        <v/>
      </c>
      <c r="F129" s="116" t="str">
        <f>IF(基本情報入力シート!W172="","",基本情報入力シート!W172)</f>
        <v/>
      </c>
      <c r="G129" s="116" t="str">
        <f>IF(基本情報入力シート!Z172="","",基本情報入力シート!Z172)</f>
        <v/>
      </c>
      <c r="H129" s="216" t="str">
        <f>IF(基本情報入力シート!AD172="","",基本情報入力シート!AD172)</f>
        <v/>
      </c>
      <c r="I129" s="335" t="str">
        <f>IF(基本情報入力シート!AE172="","",基本情報入力シート!AE172)</f>
        <v/>
      </c>
      <c r="J129" s="450"/>
      <c r="K129" s="451"/>
      <c r="L129" s="449"/>
      <c r="M129" s="336" t="str">
        <f>IF(G129="", "", VLOOKUP(AO129,【参考】数式用!$AZ$3:$BA$6, 2, FALSE))</f>
        <v/>
      </c>
      <c r="N129" s="337" t="str">
        <f>IF(G129="","",VLOOKUP(G129,【参考】数式用!$A$4:$L$54,MATCH('別紙様式2-3（個表）'!M129,【参考】数式用!$J$3:$L$3,0)+9,FALSE))</f>
        <v/>
      </c>
      <c r="O129" s="453" t="s">
        <v>2396</v>
      </c>
      <c r="P129" s="338" t="str">
        <f t="shared" si="16"/>
        <v>未入力あり</v>
      </c>
      <c r="Q129" s="258" t="str">
        <f>IFERROR(IF(P129="未入力あり","",ROUNDDOWN(ROUNDDOWN($H129*$I129,0)*VLOOKUP($G129,【参考】数式用!$A$4:$E$54,3, FALSE),0)),"")</f>
        <v/>
      </c>
      <c r="R129" s="258" t="str">
        <f>IF(AM129="×", 0,IF(P129="未入力あり","",ROUNDDOWN(ROUNDDOWN($H129*$I129,0)*VLOOKUP($G129,【参考】数式用!$A$4:$E$54,4,FALSE),0)))</f>
        <v/>
      </c>
      <c r="S129" s="339" t="str">
        <f>IF(AN129="×", 0,IF(P129="未入力あり","",ROUNDDOWN(ROUNDDOWN($H129*$I129,0)*VLOOKUP($G129,【参考】数式用!$A$4:$E$54,5, FALSE),0)))</f>
        <v/>
      </c>
      <c r="T129" s="342"/>
      <c r="U129" s="343"/>
      <c r="AI129" s="345" t="str">
        <f t="shared" si="19"/>
        <v/>
      </c>
      <c r="AJ129" s="46" t="e">
        <f>VLOOKUP('別紙様式2-3（個表）'!$G129,【参考】数式用!$P$4:$Q$54,2, FALSE)</f>
        <v>#N/A</v>
      </c>
      <c r="AK129" s="46" t="e">
        <f>VLOOKUP('別紙様式2-3（個表）'!$G129,【参考】数式用!$P$4:$W$54,8, FALSE)</f>
        <v>#N/A</v>
      </c>
      <c r="AL129" s="46" t="e">
        <f>VLOOKUP('別紙様式2-3（個表）'!$G129,【参考】数式用!$P$4:$AD$54,15, FALSE)</f>
        <v>#N/A</v>
      </c>
      <c r="AM129" s="46" t="str">
        <f t="shared" si="20"/>
        <v/>
      </c>
      <c r="AN129" s="46" t="str">
        <f t="shared" si="21"/>
        <v/>
      </c>
      <c r="AO129" s="46" t="str">
        <f t="shared" si="22"/>
        <v/>
      </c>
      <c r="AP129" s="46" t="str">
        <f>IF(G129="", "", VLOOKUP(G129,【参考】数式用!$A$4:$M$54,13,FALSE))</f>
        <v/>
      </c>
      <c r="AQ129" s="46" t="str">
        <f t="shared" si="23"/>
        <v>―</v>
      </c>
    </row>
    <row r="130" spans="1:43" ht="45" customHeight="1">
      <c r="A130" s="114">
        <f t="shared" si="17"/>
        <v>116</v>
      </c>
      <c r="B130" s="115" t="str">
        <f>IF(基本情報入力シート!B173="","",基本情報入力シート!B173)</f>
        <v/>
      </c>
      <c r="C130" s="116" t="str">
        <f>IF(基本情報入力シート!L173="","",基本情報入力シート!L173)</f>
        <v/>
      </c>
      <c r="D130" s="116" t="str">
        <f>IF(基本情報入力シート!Q173="","",基本情報入力シート!Q173)</f>
        <v/>
      </c>
      <c r="E130" s="116" t="str">
        <f>IF(基本情報入力シート!V173="","",基本情報入力シート!V173)</f>
        <v/>
      </c>
      <c r="F130" s="116" t="str">
        <f>IF(基本情報入力シート!W173="","",基本情報入力シート!W173)</f>
        <v/>
      </c>
      <c r="G130" s="116" t="str">
        <f>IF(基本情報入力シート!Z173="","",基本情報入力シート!Z173)</f>
        <v/>
      </c>
      <c r="H130" s="216" t="str">
        <f>IF(基本情報入力シート!AD173="","",基本情報入力シート!AD173)</f>
        <v/>
      </c>
      <c r="I130" s="335" t="str">
        <f>IF(基本情報入力シート!AE173="","",基本情報入力シート!AE173)</f>
        <v/>
      </c>
      <c r="J130" s="450"/>
      <c r="K130" s="451"/>
      <c r="L130" s="449"/>
      <c r="M130" s="336" t="str">
        <f>IF(G130="", "", VLOOKUP(AO130,【参考】数式用!$AZ$3:$BA$6, 2, FALSE))</f>
        <v/>
      </c>
      <c r="N130" s="337" t="str">
        <f>IF(G130="","",VLOOKUP(G130,【参考】数式用!$A$4:$L$54,MATCH('別紙様式2-3（個表）'!M130,【参考】数式用!$J$3:$L$3,0)+9,FALSE))</f>
        <v/>
      </c>
      <c r="O130" s="453" t="s">
        <v>2396</v>
      </c>
      <c r="P130" s="338" t="str">
        <f t="shared" si="16"/>
        <v>未入力あり</v>
      </c>
      <c r="Q130" s="258" t="str">
        <f>IFERROR(IF(P130="未入力あり","",ROUNDDOWN(ROUNDDOWN($H130*$I130,0)*VLOOKUP($G130,【参考】数式用!$A$4:$E$54,3, FALSE),0)),"")</f>
        <v/>
      </c>
      <c r="R130" s="258" t="str">
        <f>IF(AM130="×", 0,IF(P130="未入力あり","",ROUNDDOWN(ROUNDDOWN($H130*$I130,0)*VLOOKUP($G130,【参考】数式用!$A$4:$E$54,4,FALSE),0)))</f>
        <v/>
      </c>
      <c r="S130" s="339" t="str">
        <f>IF(AN130="×", 0,IF(P130="未入力あり","",ROUNDDOWN(ROUNDDOWN($H130*$I130,0)*VLOOKUP($G130,【参考】数式用!$A$4:$E$54,5, FALSE),0)))</f>
        <v/>
      </c>
      <c r="T130" s="342"/>
      <c r="U130" s="343"/>
      <c r="AI130" s="345" t="str">
        <f t="shared" si="19"/>
        <v/>
      </c>
      <c r="AJ130" s="46" t="e">
        <f>VLOOKUP('別紙様式2-3（個表）'!$G130,【参考】数式用!$P$4:$Q$54,2, FALSE)</f>
        <v>#N/A</v>
      </c>
      <c r="AK130" s="46" t="e">
        <f>VLOOKUP('別紙様式2-3（個表）'!$G130,【参考】数式用!$P$4:$W$54,8, FALSE)</f>
        <v>#N/A</v>
      </c>
      <c r="AL130" s="46" t="e">
        <f>VLOOKUP('別紙様式2-3（個表）'!$G130,【参考】数式用!$P$4:$AD$54,15, FALSE)</f>
        <v>#N/A</v>
      </c>
      <c r="AM130" s="46" t="str">
        <f t="shared" si="20"/>
        <v/>
      </c>
      <c r="AN130" s="46" t="str">
        <f t="shared" si="21"/>
        <v/>
      </c>
      <c r="AO130" s="46" t="str">
        <f t="shared" si="22"/>
        <v/>
      </c>
      <c r="AP130" s="46" t="str">
        <f>IF(G130="", "", VLOOKUP(G130,【参考】数式用!$A$4:$M$54,13,FALSE))</f>
        <v/>
      </c>
      <c r="AQ130" s="46" t="str">
        <f t="shared" si="23"/>
        <v>―</v>
      </c>
    </row>
    <row r="131" spans="1:43" ht="45" customHeight="1">
      <c r="A131" s="114">
        <f t="shared" si="17"/>
        <v>117</v>
      </c>
      <c r="B131" s="115" t="str">
        <f>IF(基本情報入力シート!B174="","",基本情報入力シート!B174)</f>
        <v/>
      </c>
      <c r="C131" s="116" t="str">
        <f>IF(基本情報入力シート!L174="","",基本情報入力シート!L174)</f>
        <v/>
      </c>
      <c r="D131" s="116" t="str">
        <f>IF(基本情報入力シート!Q174="","",基本情報入力シート!Q174)</f>
        <v/>
      </c>
      <c r="E131" s="116" t="str">
        <f>IF(基本情報入力シート!V174="","",基本情報入力シート!V174)</f>
        <v/>
      </c>
      <c r="F131" s="116" t="str">
        <f>IF(基本情報入力シート!W174="","",基本情報入力シート!W174)</f>
        <v/>
      </c>
      <c r="G131" s="116" t="str">
        <f>IF(基本情報入力シート!Z174="","",基本情報入力シート!Z174)</f>
        <v/>
      </c>
      <c r="H131" s="216" t="str">
        <f>IF(基本情報入力シート!AD174="","",基本情報入力シート!AD174)</f>
        <v/>
      </c>
      <c r="I131" s="335" t="str">
        <f>IF(基本情報入力シート!AE174="","",基本情報入力シート!AE174)</f>
        <v/>
      </c>
      <c r="J131" s="450"/>
      <c r="K131" s="451"/>
      <c r="L131" s="449"/>
      <c r="M131" s="336" t="str">
        <f>IF(G131="", "", VLOOKUP(AO131,【参考】数式用!$AZ$3:$BA$6, 2, FALSE))</f>
        <v/>
      </c>
      <c r="N131" s="337" t="str">
        <f>IF(G131="","",VLOOKUP(G131,【参考】数式用!$A$4:$L$54,MATCH('別紙様式2-3（個表）'!M131,【参考】数式用!$J$3:$L$3,0)+9,FALSE))</f>
        <v/>
      </c>
      <c r="O131" s="453" t="s">
        <v>2396</v>
      </c>
      <c r="P131" s="338" t="str">
        <f t="shared" si="16"/>
        <v>未入力あり</v>
      </c>
      <c r="Q131" s="258" t="str">
        <f>IFERROR(IF(P131="未入力あり","",ROUNDDOWN(ROUNDDOWN($H131*$I131,0)*VLOOKUP($G131,【参考】数式用!$A$4:$E$54,3, FALSE),0)),"")</f>
        <v/>
      </c>
      <c r="R131" s="258" t="str">
        <f>IF(AM131="×", 0,IF(P131="未入力あり","",ROUNDDOWN(ROUNDDOWN($H131*$I131,0)*VLOOKUP($G131,【参考】数式用!$A$4:$E$54,4,FALSE),0)))</f>
        <v/>
      </c>
      <c r="S131" s="339" t="str">
        <f>IF(AN131="×", 0,IF(P131="未入力あり","",ROUNDDOWN(ROUNDDOWN($H131*$I131,0)*VLOOKUP($G131,【参考】数式用!$A$4:$E$54,5, FALSE),0)))</f>
        <v/>
      </c>
      <c r="T131" s="342"/>
      <c r="U131" s="343"/>
      <c r="AI131" s="345" t="str">
        <f t="shared" si="19"/>
        <v/>
      </c>
      <c r="AJ131" s="46" t="e">
        <f>VLOOKUP('別紙様式2-3（個表）'!$G131,【参考】数式用!$P$4:$Q$54,2, FALSE)</f>
        <v>#N/A</v>
      </c>
      <c r="AK131" s="46" t="e">
        <f>VLOOKUP('別紙様式2-3（個表）'!$G131,【参考】数式用!$P$4:$W$54,8, FALSE)</f>
        <v>#N/A</v>
      </c>
      <c r="AL131" s="46" t="e">
        <f>VLOOKUP('別紙様式2-3（個表）'!$G131,【参考】数式用!$P$4:$AD$54,15, FALSE)</f>
        <v>#N/A</v>
      </c>
      <c r="AM131" s="46" t="str">
        <f t="shared" si="20"/>
        <v/>
      </c>
      <c r="AN131" s="46" t="str">
        <f t="shared" si="21"/>
        <v/>
      </c>
      <c r="AO131" s="46" t="str">
        <f t="shared" si="22"/>
        <v/>
      </c>
      <c r="AP131" s="46" t="str">
        <f>IF(G131="", "", VLOOKUP(G131,【参考】数式用!$A$4:$M$54,13,FALSE))</f>
        <v/>
      </c>
      <c r="AQ131" s="46" t="str">
        <f t="shared" si="23"/>
        <v>―</v>
      </c>
    </row>
    <row r="132" spans="1:43" ht="45" customHeight="1">
      <c r="A132" s="114">
        <f t="shared" si="17"/>
        <v>118</v>
      </c>
      <c r="B132" s="115" t="str">
        <f>IF(基本情報入力シート!B175="","",基本情報入力シート!B175)</f>
        <v/>
      </c>
      <c r="C132" s="116" t="str">
        <f>IF(基本情報入力シート!L175="","",基本情報入力シート!L175)</f>
        <v/>
      </c>
      <c r="D132" s="116" t="str">
        <f>IF(基本情報入力シート!Q175="","",基本情報入力シート!Q175)</f>
        <v/>
      </c>
      <c r="E132" s="116" t="str">
        <f>IF(基本情報入力シート!V175="","",基本情報入力シート!V175)</f>
        <v/>
      </c>
      <c r="F132" s="116" t="str">
        <f>IF(基本情報入力シート!W175="","",基本情報入力シート!W175)</f>
        <v/>
      </c>
      <c r="G132" s="116" t="str">
        <f>IF(基本情報入力シート!Z175="","",基本情報入力シート!Z175)</f>
        <v/>
      </c>
      <c r="H132" s="216" t="str">
        <f>IF(基本情報入力シート!AD175="","",基本情報入力シート!AD175)</f>
        <v/>
      </c>
      <c r="I132" s="335" t="str">
        <f>IF(基本情報入力シート!AE175="","",基本情報入力シート!AE175)</f>
        <v/>
      </c>
      <c r="J132" s="450"/>
      <c r="K132" s="451"/>
      <c r="L132" s="449"/>
      <c r="M132" s="336" t="str">
        <f>IF(G132="", "", VLOOKUP(AO132,【参考】数式用!$AZ$3:$BA$6, 2, FALSE))</f>
        <v/>
      </c>
      <c r="N132" s="337" t="str">
        <f>IF(G132="","",VLOOKUP(G132,【参考】数式用!$A$4:$L$54,MATCH('別紙様式2-3（個表）'!M132,【参考】数式用!$J$3:$L$3,0)+9,FALSE))</f>
        <v/>
      </c>
      <c r="O132" s="453" t="s">
        <v>2396</v>
      </c>
      <c r="P132" s="338" t="str">
        <f t="shared" si="16"/>
        <v>未入力あり</v>
      </c>
      <c r="Q132" s="258" t="str">
        <f>IFERROR(IF(P132="未入力あり","",ROUNDDOWN(ROUNDDOWN($H132*$I132,0)*VLOOKUP($G132,【参考】数式用!$A$4:$E$54,3, FALSE),0)),"")</f>
        <v/>
      </c>
      <c r="R132" s="258" t="str">
        <f>IF(AM132="×", 0,IF(P132="未入力あり","",ROUNDDOWN(ROUNDDOWN($H132*$I132,0)*VLOOKUP($G132,【参考】数式用!$A$4:$E$54,4,FALSE),0)))</f>
        <v/>
      </c>
      <c r="S132" s="339" t="str">
        <f>IF(AN132="×", 0,IF(P132="未入力あり","",ROUNDDOWN(ROUNDDOWN($H132*$I132,0)*VLOOKUP($G132,【参考】数式用!$A$4:$E$54,5, FALSE),0)))</f>
        <v/>
      </c>
      <c r="T132" s="342"/>
      <c r="U132" s="343"/>
      <c r="AI132" s="345" t="str">
        <f t="shared" si="19"/>
        <v/>
      </c>
      <c r="AJ132" s="46" t="e">
        <f>VLOOKUP('別紙様式2-3（個表）'!$G132,【参考】数式用!$P$4:$Q$54,2, FALSE)</f>
        <v>#N/A</v>
      </c>
      <c r="AK132" s="46" t="e">
        <f>VLOOKUP('別紙様式2-3（個表）'!$G132,【参考】数式用!$P$4:$W$54,8, FALSE)</f>
        <v>#N/A</v>
      </c>
      <c r="AL132" s="46" t="e">
        <f>VLOOKUP('別紙様式2-3（個表）'!$G132,【参考】数式用!$P$4:$AD$54,15, FALSE)</f>
        <v>#N/A</v>
      </c>
      <c r="AM132" s="46" t="str">
        <f t="shared" si="20"/>
        <v/>
      </c>
      <c r="AN132" s="46" t="str">
        <f t="shared" si="21"/>
        <v/>
      </c>
      <c r="AO132" s="46" t="str">
        <f t="shared" si="22"/>
        <v/>
      </c>
      <c r="AP132" s="46" t="str">
        <f>IF(G132="", "", VLOOKUP(G132,【参考】数式用!$A$4:$M$54,13,FALSE))</f>
        <v/>
      </c>
      <c r="AQ132" s="46" t="str">
        <f t="shared" si="23"/>
        <v>―</v>
      </c>
    </row>
    <row r="133" spans="1:43" ht="45" customHeight="1">
      <c r="A133" s="114">
        <f t="shared" si="17"/>
        <v>119</v>
      </c>
      <c r="B133" s="115" t="str">
        <f>IF(基本情報入力シート!B176="","",基本情報入力シート!B176)</f>
        <v/>
      </c>
      <c r="C133" s="116" t="str">
        <f>IF(基本情報入力シート!L176="","",基本情報入力シート!L176)</f>
        <v/>
      </c>
      <c r="D133" s="116" t="str">
        <f>IF(基本情報入力シート!Q176="","",基本情報入力シート!Q176)</f>
        <v/>
      </c>
      <c r="E133" s="116" t="str">
        <f>IF(基本情報入力シート!V176="","",基本情報入力シート!V176)</f>
        <v/>
      </c>
      <c r="F133" s="116" t="str">
        <f>IF(基本情報入力シート!W176="","",基本情報入力シート!W176)</f>
        <v/>
      </c>
      <c r="G133" s="116" t="str">
        <f>IF(基本情報入力シート!Z176="","",基本情報入力シート!Z176)</f>
        <v/>
      </c>
      <c r="H133" s="216" t="str">
        <f>IF(基本情報入力シート!AD176="","",基本情報入力シート!AD176)</f>
        <v/>
      </c>
      <c r="I133" s="335" t="str">
        <f>IF(基本情報入力シート!AE176="","",基本情報入力シート!AE176)</f>
        <v/>
      </c>
      <c r="J133" s="450"/>
      <c r="K133" s="451"/>
      <c r="L133" s="449"/>
      <c r="M133" s="336" t="str">
        <f>IF(G133="", "", VLOOKUP(AO133,【参考】数式用!$AZ$3:$BA$6, 2, FALSE))</f>
        <v/>
      </c>
      <c r="N133" s="337" t="str">
        <f>IF(G133="","",VLOOKUP(G133,【参考】数式用!$A$4:$L$54,MATCH('別紙様式2-3（個表）'!M133,【参考】数式用!$J$3:$L$3,0)+9,FALSE))</f>
        <v/>
      </c>
      <c r="O133" s="453" t="s">
        <v>2396</v>
      </c>
      <c r="P133" s="338" t="str">
        <f t="shared" si="16"/>
        <v>未入力あり</v>
      </c>
      <c r="Q133" s="258" t="str">
        <f>IFERROR(IF(P133="未入力あり","",ROUNDDOWN(ROUNDDOWN($H133*$I133,0)*VLOOKUP($G133,【参考】数式用!$A$4:$E$54,3, FALSE),0)),"")</f>
        <v/>
      </c>
      <c r="R133" s="258" t="str">
        <f>IF(AM133="×", 0,IF(P133="未入力あり","",ROUNDDOWN(ROUNDDOWN($H133*$I133,0)*VLOOKUP($G133,【参考】数式用!$A$4:$E$54,4,FALSE),0)))</f>
        <v/>
      </c>
      <c r="S133" s="339" t="str">
        <f>IF(AN133="×", 0,IF(P133="未入力あり","",ROUNDDOWN(ROUNDDOWN($H133*$I133,0)*VLOOKUP($G133,【参考】数式用!$A$4:$E$54,5, FALSE),0)))</f>
        <v/>
      </c>
      <c r="T133" s="342"/>
      <c r="U133" s="343"/>
      <c r="AI133" s="345" t="str">
        <f t="shared" si="19"/>
        <v/>
      </c>
      <c r="AJ133" s="46" t="e">
        <f>VLOOKUP('別紙様式2-3（個表）'!$G133,【参考】数式用!$P$4:$Q$54,2, FALSE)</f>
        <v>#N/A</v>
      </c>
      <c r="AK133" s="46" t="e">
        <f>VLOOKUP('別紙様式2-3（個表）'!$G133,【参考】数式用!$P$4:$W$54,8, FALSE)</f>
        <v>#N/A</v>
      </c>
      <c r="AL133" s="46" t="e">
        <f>VLOOKUP('別紙様式2-3（個表）'!$G133,【参考】数式用!$P$4:$AD$54,15, FALSE)</f>
        <v>#N/A</v>
      </c>
      <c r="AM133" s="46" t="str">
        <f t="shared" si="20"/>
        <v/>
      </c>
      <c r="AN133" s="46" t="str">
        <f t="shared" si="21"/>
        <v/>
      </c>
      <c r="AO133" s="46" t="str">
        <f t="shared" si="22"/>
        <v/>
      </c>
      <c r="AP133" s="46" t="str">
        <f>IF(G133="", "", VLOOKUP(G133,【参考】数式用!$A$4:$M$54,13,FALSE))</f>
        <v/>
      </c>
      <c r="AQ133" s="46" t="str">
        <f t="shared" si="23"/>
        <v>―</v>
      </c>
    </row>
    <row r="134" spans="1:43" ht="45" customHeight="1">
      <c r="A134" s="114">
        <f t="shared" si="17"/>
        <v>120</v>
      </c>
      <c r="B134" s="115" t="str">
        <f>IF(基本情報入力シート!B177="","",基本情報入力シート!B177)</f>
        <v/>
      </c>
      <c r="C134" s="116" t="str">
        <f>IF(基本情報入力シート!L177="","",基本情報入力シート!L177)</f>
        <v/>
      </c>
      <c r="D134" s="116" t="str">
        <f>IF(基本情報入力シート!Q177="","",基本情報入力シート!Q177)</f>
        <v/>
      </c>
      <c r="E134" s="116" t="str">
        <f>IF(基本情報入力シート!V177="","",基本情報入力シート!V177)</f>
        <v/>
      </c>
      <c r="F134" s="116" t="str">
        <f>IF(基本情報入力シート!W177="","",基本情報入力シート!W177)</f>
        <v/>
      </c>
      <c r="G134" s="116" t="str">
        <f>IF(基本情報入力シート!Z177="","",基本情報入力シート!Z177)</f>
        <v/>
      </c>
      <c r="H134" s="216" t="str">
        <f>IF(基本情報入力シート!AD177="","",基本情報入力シート!AD177)</f>
        <v/>
      </c>
      <c r="I134" s="335" t="str">
        <f>IF(基本情報入力シート!AE177="","",基本情報入力シート!AE177)</f>
        <v/>
      </c>
      <c r="J134" s="450"/>
      <c r="K134" s="451"/>
      <c r="L134" s="449"/>
      <c r="M134" s="336" t="str">
        <f>IF(G134="", "", VLOOKUP(AO134,【参考】数式用!$AZ$3:$BA$6, 2, FALSE))</f>
        <v/>
      </c>
      <c r="N134" s="337" t="str">
        <f>IF(G134="","",VLOOKUP(G134,【参考】数式用!$A$4:$L$54,MATCH('別紙様式2-3（個表）'!M134,【参考】数式用!$J$3:$L$3,0)+9,FALSE))</f>
        <v/>
      </c>
      <c r="O134" s="453" t="s">
        <v>2396</v>
      </c>
      <c r="P134" s="338" t="str">
        <f t="shared" si="16"/>
        <v>未入力あり</v>
      </c>
      <c r="Q134" s="258" t="str">
        <f>IFERROR(IF(P134="未入力あり","",ROUNDDOWN(ROUNDDOWN($H134*$I134,0)*VLOOKUP($G134,【参考】数式用!$A$4:$E$54,3, FALSE),0)),"")</f>
        <v/>
      </c>
      <c r="R134" s="258" t="str">
        <f>IF(AM134="×", 0,IF(P134="未入力あり","",ROUNDDOWN(ROUNDDOWN($H134*$I134,0)*VLOOKUP($G134,【参考】数式用!$A$4:$E$54,4,FALSE),0)))</f>
        <v/>
      </c>
      <c r="S134" s="339" t="str">
        <f>IF(AN134="×", 0,IF(P134="未入力あり","",ROUNDDOWN(ROUNDDOWN($H134*$I134,0)*VLOOKUP($G134,【参考】数式用!$A$4:$E$54,5, FALSE),0)))</f>
        <v/>
      </c>
      <c r="T134" s="342"/>
      <c r="U134" s="343"/>
      <c r="AI134" s="345" t="str">
        <f t="shared" si="19"/>
        <v/>
      </c>
      <c r="AJ134" s="46" t="e">
        <f>VLOOKUP('別紙様式2-3（個表）'!$G134,【参考】数式用!$P$4:$Q$54,2, FALSE)</f>
        <v>#N/A</v>
      </c>
      <c r="AK134" s="46" t="e">
        <f>VLOOKUP('別紙様式2-3（個表）'!$G134,【参考】数式用!$P$4:$W$54,8, FALSE)</f>
        <v>#N/A</v>
      </c>
      <c r="AL134" s="46" t="e">
        <f>VLOOKUP('別紙様式2-3（個表）'!$G134,【参考】数式用!$P$4:$AD$54,15, FALSE)</f>
        <v>#N/A</v>
      </c>
      <c r="AM134" s="46" t="str">
        <f t="shared" si="20"/>
        <v/>
      </c>
      <c r="AN134" s="46" t="str">
        <f t="shared" si="21"/>
        <v/>
      </c>
      <c r="AO134" s="46" t="str">
        <f t="shared" si="22"/>
        <v/>
      </c>
      <c r="AP134" s="46" t="str">
        <f>IF(G134="", "", VLOOKUP(G134,【参考】数式用!$A$4:$M$54,13,FALSE))</f>
        <v/>
      </c>
      <c r="AQ134" s="46" t="str">
        <f t="shared" si="23"/>
        <v>―</v>
      </c>
    </row>
    <row r="135" spans="1:43" ht="45" customHeight="1">
      <c r="A135" s="114">
        <f t="shared" si="17"/>
        <v>121</v>
      </c>
      <c r="B135" s="115" t="str">
        <f>IF(基本情報入力シート!B178="","",基本情報入力シート!B178)</f>
        <v/>
      </c>
      <c r="C135" s="116" t="str">
        <f>IF(基本情報入力シート!L178="","",基本情報入力シート!L178)</f>
        <v/>
      </c>
      <c r="D135" s="116" t="str">
        <f>IF(基本情報入力シート!Q178="","",基本情報入力シート!Q178)</f>
        <v/>
      </c>
      <c r="E135" s="116" t="str">
        <f>IF(基本情報入力シート!V178="","",基本情報入力シート!V178)</f>
        <v/>
      </c>
      <c r="F135" s="116" t="str">
        <f>IF(基本情報入力シート!W178="","",基本情報入力シート!W178)</f>
        <v/>
      </c>
      <c r="G135" s="116" t="str">
        <f>IF(基本情報入力シート!Z178="","",基本情報入力シート!Z178)</f>
        <v/>
      </c>
      <c r="H135" s="216" t="str">
        <f>IF(基本情報入力シート!AD178="","",基本情報入力シート!AD178)</f>
        <v/>
      </c>
      <c r="I135" s="335" t="str">
        <f>IF(基本情報入力シート!AE178="","",基本情報入力シート!AE178)</f>
        <v/>
      </c>
      <c r="J135" s="450"/>
      <c r="K135" s="451"/>
      <c r="L135" s="449"/>
      <c r="M135" s="336" t="str">
        <f>IF(G135="", "", VLOOKUP(AO135,【参考】数式用!$AZ$3:$BA$6, 2, FALSE))</f>
        <v/>
      </c>
      <c r="N135" s="337" t="str">
        <f>IF(G135="","",VLOOKUP(G135,【参考】数式用!$A$4:$L$54,MATCH('別紙様式2-3（個表）'!M135,【参考】数式用!$J$3:$L$3,0)+9,FALSE))</f>
        <v/>
      </c>
      <c r="O135" s="453" t="s">
        <v>2396</v>
      </c>
      <c r="P135" s="338" t="str">
        <f t="shared" si="16"/>
        <v>未入力あり</v>
      </c>
      <c r="Q135" s="258" t="str">
        <f>IFERROR(IF(P135="未入力あり","",ROUNDDOWN(ROUNDDOWN($H135*$I135,0)*VLOOKUP($G135,【参考】数式用!$A$4:$E$54,3, FALSE),0)),"")</f>
        <v/>
      </c>
      <c r="R135" s="258" t="str">
        <f>IF(AM135="×", 0,IF(P135="未入力あり","",ROUNDDOWN(ROUNDDOWN($H135*$I135,0)*VLOOKUP($G135,【参考】数式用!$A$4:$E$54,4,FALSE),0)))</f>
        <v/>
      </c>
      <c r="S135" s="339" t="str">
        <f>IF(AN135="×", 0,IF(P135="未入力あり","",ROUNDDOWN(ROUNDDOWN($H135*$I135,0)*VLOOKUP($G135,【参考】数式用!$A$4:$E$54,5, FALSE),0)))</f>
        <v/>
      </c>
      <c r="T135" s="342"/>
      <c r="U135" s="343"/>
      <c r="AI135" s="345" t="str">
        <f t="shared" si="19"/>
        <v/>
      </c>
      <c r="AJ135" s="46" t="e">
        <f>VLOOKUP('別紙様式2-3（個表）'!$G135,【参考】数式用!$P$4:$Q$54,2, FALSE)</f>
        <v>#N/A</v>
      </c>
      <c r="AK135" s="46" t="e">
        <f>VLOOKUP('別紙様式2-3（個表）'!$G135,【参考】数式用!$P$4:$W$54,8, FALSE)</f>
        <v>#N/A</v>
      </c>
      <c r="AL135" s="46" t="e">
        <f>VLOOKUP('別紙様式2-3（個表）'!$G135,【参考】数式用!$P$4:$AD$54,15, FALSE)</f>
        <v>#N/A</v>
      </c>
      <c r="AM135" s="46" t="str">
        <f t="shared" si="20"/>
        <v/>
      </c>
      <c r="AN135" s="46" t="str">
        <f t="shared" si="21"/>
        <v/>
      </c>
      <c r="AO135" s="46" t="str">
        <f t="shared" si="22"/>
        <v/>
      </c>
      <c r="AP135" s="46" t="str">
        <f>IF(G135="", "", VLOOKUP(G135,【参考】数式用!$A$4:$M$54,13,FALSE))</f>
        <v/>
      </c>
      <c r="AQ135" s="46" t="str">
        <f t="shared" si="23"/>
        <v>―</v>
      </c>
    </row>
    <row r="136" spans="1:43" ht="45" customHeight="1">
      <c r="A136" s="114">
        <f t="shared" si="17"/>
        <v>122</v>
      </c>
      <c r="B136" s="115" t="str">
        <f>IF(基本情報入力シート!B179="","",基本情報入力シート!B179)</f>
        <v/>
      </c>
      <c r="C136" s="116" t="str">
        <f>IF(基本情報入力シート!L179="","",基本情報入力シート!L179)</f>
        <v/>
      </c>
      <c r="D136" s="116" t="str">
        <f>IF(基本情報入力シート!Q179="","",基本情報入力シート!Q179)</f>
        <v/>
      </c>
      <c r="E136" s="116" t="str">
        <f>IF(基本情報入力シート!V179="","",基本情報入力シート!V179)</f>
        <v/>
      </c>
      <c r="F136" s="116" t="str">
        <f>IF(基本情報入力シート!W179="","",基本情報入力シート!W179)</f>
        <v/>
      </c>
      <c r="G136" s="116" t="str">
        <f>IF(基本情報入力シート!Z179="","",基本情報入力シート!Z179)</f>
        <v/>
      </c>
      <c r="H136" s="216" t="str">
        <f>IF(基本情報入力シート!AD179="","",基本情報入力シート!AD179)</f>
        <v/>
      </c>
      <c r="I136" s="335" t="str">
        <f>IF(基本情報入力シート!AE179="","",基本情報入力シート!AE179)</f>
        <v/>
      </c>
      <c r="J136" s="450"/>
      <c r="K136" s="451"/>
      <c r="L136" s="449"/>
      <c r="M136" s="336" t="str">
        <f>IF(G136="", "", VLOOKUP(AO136,【参考】数式用!$AZ$3:$BA$6, 2, FALSE))</f>
        <v/>
      </c>
      <c r="N136" s="337" t="str">
        <f>IF(G136="","",VLOOKUP(G136,【参考】数式用!$A$4:$L$54,MATCH('別紙様式2-3（個表）'!M136,【参考】数式用!$J$3:$L$3,0)+9,FALSE))</f>
        <v/>
      </c>
      <c r="O136" s="453" t="s">
        <v>2396</v>
      </c>
      <c r="P136" s="338" t="str">
        <f t="shared" si="16"/>
        <v>未入力あり</v>
      </c>
      <c r="Q136" s="258" t="str">
        <f>IFERROR(IF(P136="未入力あり","",ROUNDDOWN(ROUNDDOWN($H136*$I136,0)*VLOOKUP($G136,【参考】数式用!$A$4:$E$54,3, FALSE),0)),"")</f>
        <v/>
      </c>
      <c r="R136" s="258" t="str">
        <f>IF(AM136="×", 0,IF(P136="未入力あり","",ROUNDDOWN(ROUNDDOWN($H136*$I136,0)*VLOOKUP($G136,【参考】数式用!$A$4:$E$54,4,FALSE),0)))</f>
        <v/>
      </c>
      <c r="S136" s="339" t="str">
        <f>IF(AN136="×", 0,IF(P136="未入力あり","",ROUNDDOWN(ROUNDDOWN($H136*$I136,0)*VLOOKUP($G136,【参考】数式用!$A$4:$E$54,5, FALSE),0)))</f>
        <v/>
      </c>
      <c r="T136" s="342"/>
      <c r="U136" s="343"/>
      <c r="AI136" s="345" t="str">
        <f t="shared" si="19"/>
        <v/>
      </c>
      <c r="AJ136" s="46" t="e">
        <f>VLOOKUP('別紙様式2-3（個表）'!$G136,【参考】数式用!$P$4:$Q$54,2, FALSE)</f>
        <v>#N/A</v>
      </c>
      <c r="AK136" s="46" t="e">
        <f>VLOOKUP('別紙様式2-3（個表）'!$G136,【参考】数式用!$P$4:$W$54,8, FALSE)</f>
        <v>#N/A</v>
      </c>
      <c r="AL136" s="46" t="e">
        <f>VLOOKUP('別紙様式2-3（個表）'!$G136,【参考】数式用!$P$4:$AD$54,15, FALSE)</f>
        <v>#N/A</v>
      </c>
      <c r="AM136" s="46" t="str">
        <f t="shared" si="20"/>
        <v/>
      </c>
      <c r="AN136" s="46" t="str">
        <f t="shared" si="21"/>
        <v/>
      </c>
      <c r="AO136" s="46" t="str">
        <f t="shared" si="22"/>
        <v/>
      </c>
      <c r="AP136" s="46" t="str">
        <f>IF(G136="", "", VLOOKUP(G136,【参考】数式用!$A$4:$M$54,13,FALSE))</f>
        <v/>
      </c>
      <c r="AQ136" s="46" t="str">
        <f t="shared" si="23"/>
        <v>―</v>
      </c>
    </row>
    <row r="137" spans="1:43" ht="45" customHeight="1">
      <c r="A137" s="114">
        <f t="shared" si="17"/>
        <v>123</v>
      </c>
      <c r="B137" s="115" t="str">
        <f>IF(基本情報入力シート!B180="","",基本情報入力シート!B180)</f>
        <v/>
      </c>
      <c r="C137" s="116" t="str">
        <f>IF(基本情報入力シート!L180="","",基本情報入力シート!L180)</f>
        <v/>
      </c>
      <c r="D137" s="116" t="str">
        <f>IF(基本情報入力シート!Q180="","",基本情報入力シート!Q180)</f>
        <v/>
      </c>
      <c r="E137" s="116" t="str">
        <f>IF(基本情報入力シート!V180="","",基本情報入力シート!V180)</f>
        <v/>
      </c>
      <c r="F137" s="116" t="str">
        <f>IF(基本情報入力シート!W180="","",基本情報入力シート!W180)</f>
        <v/>
      </c>
      <c r="G137" s="116" t="str">
        <f>IF(基本情報入力シート!Z180="","",基本情報入力シート!Z180)</f>
        <v/>
      </c>
      <c r="H137" s="216" t="str">
        <f>IF(基本情報入力シート!AD180="","",基本情報入力シート!AD180)</f>
        <v/>
      </c>
      <c r="I137" s="335" t="str">
        <f>IF(基本情報入力シート!AE180="","",基本情報入力シート!AE180)</f>
        <v/>
      </c>
      <c r="J137" s="450"/>
      <c r="K137" s="451"/>
      <c r="L137" s="449"/>
      <c r="M137" s="336" t="str">
        <f>IF(G137="", "", VLOOKUP(AO137,【参考】数式用!$AZ$3:$BA$6, 2, FALSE))</f>
        <v/>
      </c>
      <c r="N137" s="337" t="str">
        <f>IF(G137="","",VLOOKUP(G137,【参考】数式用!$A$4:$L$54,MATCH('別紙様式2-3（個表）'!M137,【参考】数式用!$J$3:$L$3,0)+9,FALSE))</f>
        <v/>
      </c>
      <c r="O137" s="453" t="s">
        <v>2396</v>
      </c>
      <c r="P137" s="338" t="str">
        <f t="shared" si="16"/>
        <v>未入力あり</v>
      </c>
      <c r="Q137" s="258" t="str">
        <f>IFERROR(IF(P137="未入力あり","",ROUNDDOWN(ROUNDDOWN($H137*$I137,0)*VLOOKUP($G137,【参考】数式用!$A$4:$E$54,3, FALSE),0)),"")</f>
        <v/>
      </c>
      <c r="R137" s="258" t="str">
        <f>IF(AM137="×", 0,IF(P137="未入力あり","",ROUNDDOWN(ROUNDDOWN($H137*$I137,0)*VLOOKUP($G137,【参考】数式用!$A$4:$E$54,4,FALSE),0)))</f>
        <v/>
      </c>
      <c r="S137" s="339" t="str">
        <f>IF(AN137="×", 0,IF(P137="未入力あり","",ROUNDDOWN(ROUNDDOWN($H137*$I137,0)*VLOOKUP($G137,【参考】数式用!$A$4:$E$54,5, FALSE),0)))</f>
        <v/>
      </c>
      <c r="T137" s="342"/>
      <c r="U137" s="343"/>
      <c r="AI137" s="345" t="str">
        <f t="shared" si="19"/>
        <v/>
      </c>
      <c r="AJ137" s="46" t="e">
        <f>VLOOKUP('別紙様式2-3（個表）'!$G137,【参考】数式用!$P$4:$Q$54,2, FALSE)</f>
        <v>#N/A</v>
      </c>
      <c r="AK137" s="46" t="e">
        <f>VLOOKUP('別紙様式2-3（個表）'!$G137,【参考】数式用!$P$4:$W$54,8, FALSE)</f>
        <v>#N/A</v>
      </c>
      <c r="AL137" s="46" t="e">
        <f>VLOOKUP('別紙様式2-3（個表）'!$G137,【参考】数式用!$P$4:$AD$54,15, FALSE)</f>
        <v>#N/A</v>
      </c>
      <c r="AM137" s="46" t="str">
        <f t="shared" si="20"/>
        <v/>
      </c>
      <c r="AN137" s="46" t="str">
        <f t="shared" si="21"/>
        <v/>
      </c>
      <c r="AO137" s="46" t="str">
        <f t="shared" si="22"/>
        <v/>
      </c>
      <c r="AP137" s="46" t="str">
        <f>IF(G137="", "", VLOOKUP(G137,【参考】数式用!$A$4:$M$54,13,FALSE))</f>
        <v/>
      </c>
      <c r="AQ137" s="46" t="str">
        <f t="shared" si="23"/>
        <v>―</v>
      </c>
    </row>
    <row r="138" spans="1:43" ht="45" customHeight="1">
      <c r="A138" s="114">
        <f t="shared" si="17"/>
        <v>124</v>
      </c>
      <c r="B138" s="115" t="str">
        <f>IF(基本情報入力シート!B181="","",基本情報入力シート!B181)</f>
        <v/>
      </c>
      <c r="C138" s="116" t="str">
        <f>IF(基本情報入力シート!L181="","",基本情報入力シート!L181)</f>
        <v/>
      </c>
      <c r="D138" s="116" t="str">
        <f>IF(基本情報入力シート!Q181="","",基本情報入力シート!Q181)</f>
        <v/>
      </c>
      <c r="E138" s="116" t="str">
        <f>IF(基本情報入力シート!V181="","",基本情報入力シート!V181)</f>
        <v/>
      </c>
      <c r="F138" s="116" t="str">
        <f>IF(基本情報入力シート!W181="","",基本情報入力シート!W181)</f>
        <v/>
      </c>
      <c r="G138" s="116" t="str">
        <f>IF(基本情報入力シート!Z181="","",基本情報入力シート!Z181)</f>
        <v/>
      </c>
      <c r="H138" s="216" t="str">
        <f>IF(基本情報入力シート!AD181="","",基本情報入力シート!AD181)</f>
        <v/>
      </c>
      <c r="I138" s="335" t="str">
        <f>IF(基本情報入力シート!AE181="","",基本情報入力シート!AE181)</f>
        <v/>
      </c>
      <c r="J138" s="450"/>
      <c r="K138" s="451"/>
      <c r="L138" s="449"/>
      <c r="M138" s="336" t="str">
        <f>IF(G138="", "", VLOOKUP(AO138,【参考】数式用!$AZ$3:$BA$6, 2, FALSE))</f>
        <v/>
      </c>
      <c r="N138" s="337" t="str">
        <f>IF(G138="","",VLOOKUP(G138,【参考】数式用!$A$4:$L$54,MATCH('別紙様式2-3（個表）'!M138,【参考】数式用!$J$3:$L$3,0)+9,FALSE))</f>
        <v/>
      </c>
      <c r="O138" s="453" t="s">
        <v>2396</v>
      </c>
      <c r="P138" s="338" t="str">
        <f t="shared" si="16"/>
        <v>未入力あり</v>
      </c>
      <c r="Q138" s="258" t="str">
        <f>IFERROR(IF(P138="未入力あり","",ROUNDDOWN(ROUNDDOWN($H138*$I138,0)*VLOOKUP($G138,【参考】数式用!$A$4:$E$54,3, FALSE),0)),"")</f>
        <v/>
      </c>
      <c r="R138" s="258" t="str">
        <f>IF(AM138="×", 0,IF(P138="未入力あり","",ROUNDDOWN(ROUNDDOWN($H138*$I138,0)*VLOOKUP($G138,【参考】数式用!$A$4:$E$54,4,FALSE),0)))</f>
        <v/>
      </c>
      <c r="S138" s="339" t="str">
        <f>IF(AN138="×", 0,IF(P138="未入力あり","",ROUNDDOWN(ROUNDDOWN($H138*$I138,0)*VLOOKUP($G138,【参考】数式用!$A$4:$E$54,5, FALSE),0)))</f>
        <v/>
      </c>
      <c r="T138" s="342"/>
      <c r="U138" s="343"/>
      <c r="AI138" s="345" t="str">
        <f t="shared" si="19"/>
        <v/>
      </c>
      <c r="AJ138" s="46" t="e">
        <f>VLOOKUP('別紙様式2-3（個表）'!$G138,【参考】数式用!$P$4:$Q$54,2, FALSE)</f>
        <v>#N/A</v>
      </c>
      <c r="AK138" s="46" t="e">
        <f>VLOOKUP('別紙様式2-3（個表）'!$G138,【参考】数式用!$P$4:$W$54,8, FALSE)</f>
        <v>#N/A</v>
      </c>
      <c r="AL138" s="46" t="e">
        <f>VLOOKUP('別紙様式2-3（個表）'!$G138,【参考】数式用!$P$4:$AD$54,15, FALSE)</f>
        <v>#N/A</v>
      </c>
      <c r="AM138" s="46" t="str">
        <f t="shared" si="20"/>
        <v/>
      </c>
      <c r="AN138" s="46" t="str">
        <f t="shared" si="21"/>
        <v/>
      </c>
      <c r="AO138" s="46" t="str">
        <f t="shared" si="22"/>
        <v/>
      </c>
      <c r="AP138" s="46" t="str">
        <f>IF(G138="", "", VLOOKUP(G138,【参考】数式用!$A$4:$M$54,13,FALSE))</f>
        <v/>
      </c>
      <c r="AQ138" s="46" t="str">
        <f t="shared" si="23"/>
        <v>―</v>
      </c>
    </row>
    <row r="139" spans="1:43" ht="45" customHeight="1">
      <c r="A139" s="114">
        <f t="shared" si="17"/>
        <v>125</v>
      </c>
      <c r="B139" s="115" t="str">
        <f>IF(基本情報入力シート!B182="","",基本情報入力シート!B182)</f>
        <v/>
      </c>
      <c r="C139" s="116" t="str">
        <f>IF(基本情報入力シート!L182="","",基本情報入力シート!L182)</f>
        <v/>
      </c>
      <c r="D139" s="116" t="str">
        <f>IF(基本情報入力シート!Q182="","",基本情報入力シート!Q182)</f>
        <v/>
      </c>
      <c r="E139" s="116" t="str">
        <f>IF(基本情報入力シート!V182="","",基本情報入力シート!V182)</f>
        <v/>
      </c>
      <c r="F139" s="116" t="str">
        <f>IF(基本情報入力シート!W182="","",基本情報入力シート!W182)</f>
        <v/>
      </c>
      <c r="G139" s="116" t="str">
        <f>IF(基本情報入力シート!Z182="","",基本情報入力シート!Z182)</f>
        <v/>
      </c>
      <c r="H139" s="216" t="str">
        <f>IF(基本情報入力シート!AD182="","",基本情報入力シート!AD182)</f>
        <v/>
      </c>
      <c r="I139" s="335" t="str">
        <f>IF(基本情報入力シート!AE182="","",基本情報入力シート!AE182)</f>
        <v/>
      </c>
      <c r="J139" s="450"/>
      <c r="K139" s="451"/>
      <c r="L139" s="449"/>
      <c r="M139" s="336" t="str">
        <f>IF(G139="", "", VLOOKUP(AO139,【参考】数式用!$AZ$3:$BA$6, 2, FALSE))</f>
        <v/>
      </c>
      <c r="N139" s="337" t="str">
        <f>IF(G139="","",VLOOKUP(G139,【参考】数式用!$A$4:$L$54,MATCH('別紙様式2-3（個表）'!M139,【参考】数式用!$J$3:$L$3,0)+9,FALSE))</f>
        <v/>
      </c>
      <c r="O139" s="453" t="s">
        <v>2396</v>
      </c>
      <c r="P139" s="338" t="str">
        <f t="shared" si="16"/>
        <v>未入力あり</v>
      </c>
      <c r="Q139" s="258" t="str">
        <f>IFERROR(IF(P139="未入力あり","",ROUNDDOWN(ROUNDDOWN($H139*$I139,0)*VLOOKUP($G139,【参考】数式用!$A$4:$E$54,3, FALSE),0)),"")</f>
        <v/>
      </c>
      <c r="R139" s="258" t="str">
        <f>IF(AM139="×", 0,IF(P139="未入力あり","",ROUNDDOWN(ROUNDDOWN($H139*$I139,0)*VLOOKUP($G139,【参考】数式用!$A$4:$E$54,4,FALSE),0)))</f>
        <v/>
      </c>
      <c r="S139" s="339" t="str">
        <f>IF(AN139="×", 0,IF(P139="未入力あり","",ROUNDDOWN(ROUNDDOWN($H139*$I139,0)*VLOOKUP($G139,【参考】数式用!$A$4:$E$54,5, FALSE),0)))</f>
        <v/>
      </c>
      <c r="T139" s="342"/>
      <c r="U139" s="343"/>
      <c r="AI139" s="345" t="str">
        <f t="shared" si="19"/>
        <v/>
      </c>
      <c r="AJ139" s="46" t="e">
        <f>VLOOKUP('別紙様式2-3（個表）'!$G139,【参考】数式用!$P$4:$Q$54,2, FALSE)</f>
        <v>#N/A</v>
      </c>
      <c r="AK139" s="46" t="e">
        <f>VLOOKUP('別紙様式2-3（個表）'!$G139,【参考】数式用!$P$4:$W$54,8, FALSE)</f>
        <v>#N/A</v>
      </c>
      <c r="AL139" s="46" t="e">
        <f>VLOOKUP('別紙様式2-3（個表）'!$G139,【参考】数式用!$P$4:$AD$54,15, FALSE)</f>
        <v>#N/A</v>
      </c>
      <c r="AM139" s="46" t="str">
        <f t="shared" si="20"/>
        <v/>
      </c>
      <c r="AN139" s="46" t="str">
        <f t="shared" si="21"/>
        <v/>
      </c>
      <c r="AO139" s="46" t="str">
        <f t="shared" si="22"/>
        <v/>
      </c>
      <c r="AP139" s="46" t="str">
        <f>IF(G139="", "", VLOOKUP(G139,【参考】数式用!$A$4:$M$54,13,FALSE))</f>
        <v/>
      </c>
      <c r="AQ139" s="46" t="str">
        <f t="shared" si="23"/>
        <v>―</v>
      </c>
    </row>
    <row r="140" spans="1:43" ht="45" customHeight="1">
      <c r="A140" s="114">
        <f t="shared" si="17"/>
        <v>126</v>
      </c>
      <c r="B140" s="115" t="str">
        <f>IF(基本情報入力シート!B183="","",基本情報入力シート!B183)</f>
        <v/>
      </c>
      <c r="C140" s="116" t="str">
        <f>IF(基本情報入力シート!L183="","",基本情報入力シート!L183)</f>
        <v/>
      </c>
      <c r="D140" s="116" t="str">
        <f>IF(基本情報入力シート!Q183="","",基本情報入力シート!Q183)</f>
        <v/>
      </c>
      <c r="E140" s="116" t="str">
        <f>IF(基本情報入力シート!V183="","",基本情報入力シート!V183)</f>
        <v/>
      </c>
      <c r="F140" s="116" t="str">
        <f>IF(基本情報入力シート!W183="","",基本情報入力シート!W183)</f>
        <v/>
      </c>
      <c r="G140" s="116" t="str">
        <f>IF(基本情報入力シート!Z183="","",基本情報入力シート!Z183)</f>
        <v/>
      </c>
      <c r="H140" s="216" t="str">
        <f>IF(基本情報入力シート!AD183="","",基本情報入力シート!AD183)</f>
        <v/>
      </c>
      <c r="I140" s="335" t="str">
        <f>IF(基本情報入力シート!AE183="","",基本情報入力シート!AE183)</f>
        <v/>
      </c>
      <c r="J140" s="450"/>
      <c r="K140" s="451"/>
      <c r="L140" s="449"/>
      <c r="M140" s="336" t="str">
        <f>IF(G140="", "", VLOOKUP(AO140,【参考】数式用!$AZ$3:$BA$6, 2, FALSE))</f>
        <v/>
      </c>
      <c r="N140" s="337" t="str">
        <f>IF(G140="","",VLOOKUP(G140,【参考】数式用!$A$4:$L$54,MATCH('別紙様式2-3（個表）'!M140,【参考】数式用!$J$3:$L$3,0)+9,FALSE))</f>
        <v/>
      </c>
      <c r="O140" s="453" t="s">
        <v>2396</v>
      </c>
      <c r="P140" s="338" t="str">
        <f t="shared" si="16"/>
        <v>未入力あり</v>
      </c>
      <c r="Q140" s="258" t="str">
        <f>IFERROR(IF(P140="未入力あり","",ROUNDDOWN(ROUNDDOWN($H140*$I140,0)*VLOOKUP($G140,【参考】数式用!$A$4:$E$54,3, FALSE),0)),"")</f>
        <v/>
      </c>
      <c r="R140" s="258" t="str">
        <f>IF(AM140="×", 0,IF(P140="未入力あり","",ROUNDDOWN(ROUNDDOWN($H140*$I140,0)*VLOOKUP($G140,【参考】数式用!$A$4:$E$54,4,FALSE),0)))</f>
        <v/>
      </c>
      <c r="S140" s="339" t="str">
        <f>IF(AN140="×", 0,IF(P140="未入力あり","",ROUNDDOWN(ROUNDDOWN($H140*$I140,0)*VLOOKUP($G140,【参考】数式用!$A$4:$E$54,5, FALSE),0)))</f>
        <v/>
      </c>
      <c r="T140" s="342"/>
      <c r="U140" s="343"/>
      <c r="AI140" s="345" t="str">
        <f t="shared" si="19"/>
        <v/>
      </c>
      <c r="AJ140" s="46" t="e">
        <f>VLOOKUP('別紙様式2-3（個表）'!$G140,【参考】数式用!$P$4:$Q$54,2, FALSE)</f>
        <v>#N/A</v>
      </c>
      <c r="AK140" s="46" t="e">
        <f>VLOOKUP('別紙様式2-3（個表）'!$G140,【参考】数式用!$P$4:$W$54,8, FALSE)</f>
        <v>#N/A</v>
      </c>
      <c r="AL140" s="46" t="e">
        <f>VLOOKUP('別紙様式2-3（個表）'!$G140,【参考】数式用!$P$4:$AD$54,15, FALSE)</f>
        <v>#N/A</v>
      </c>
      <c r="AM140" s="46" t="str">
        <f t="shared" si="20"/>
        <v/>
      </c>
      <c r="AN140" s="46" t="str">
        <f t="shared" si="21"/>
        <v/>
      </c>
      <c r="AO140" s="46" t="str">
        <f t="shared" si="22"/>
        <v/>
      </c>
      <c r="AP140" s="46" t="str">
        <f>IF(G140="", "", VLOOKUP(G140,【参考】数式用!$A$4:$M$54,13,FALSE))</f>
        <v/>
      </c>
      <c r="AQ140" s="46" t="str">
        <f t="shared" si="23"/>
        <v>―</v>
      </c>
    </row>
    <row r="141" spans="1:43" ht="45" customHeight="1">
      <c r="A141" s="114">
        <f t="shared" si="17"/>
        <v>127</v>
      </c>
      <c r="B141" s="115" t="str">
        <f>IF(基本情報入力シート!B184="","",基本情報入力シート!B184)</f>
        <v/>
      </c>
      <c r="C141" s="116" t="str">
        <f>IF(基本情報入力シート!L184="","",基本情報入力シート!L184)</f>
        <v/>
      </c>
      <c r="D141" s="116" t="str">
        <f>IF(基本情報入力シート!Q184="","",基本情報入力シート!Q184)</f>
        <v/>
      </c>
      <c r="E141" s="116" t="str">
        <f>IF(基本情報入力シート!V184="","",基本情報入力シート!V184)</f>
        <v/>
      </c>
      <c r="F141" s="116" t="str">
        <f>IF(基本情報入力シート!W184="","",基本情報入力シート!W184)</f>
        <v/>
      </c>
      <c r="G141" s="116" t="str">
        <f>IF(基本情報入力シート!Z184="","",基本情報入力シート!Z184)</f>
        <v/>
      </c>
      <c r="H141" s="216" t="str">
        <f>IF(基本情報入力シート!AD184="","",基本情報入力シート!AD184)</f>
        <v/>
      </c>
      <c r="I141" s="335" t="str">
        <f>IF(基本情報入力シート!AE184="","",基本情報入力シート!AE184)</f>
        <v/>
      </c>
      <c r="J141" s="450"/>
      <c r="K141" s="451"/>
      <c r="L141" s="449"/>
      <c r="M141" s="336" t="str">
        <f>IF(G141="", "", VLOOKUP(AO141,【参考】数式用!$AZ$3:$BA$6, 2, FALSE))</f>
        <v/>
      </c>
      <c r="N141" s="337" t="str">
        <f>IF(G141="","",VLOOKUP(G141,【参考】数式用!$A$4:$L$54,MATCH('別紙様式2-3（個表）'!M141,【参考】数式用!$J$3:$L$3,0)+9,FALSE))</f>
        <v/>
      </c>
      <c r="O141" s="453" t="s">
        <v>2396</v>
      </c>
      <c r="P141" s="338" t="str">
        <f t="shared" si="16"/>
        <v>未入力あり</v>
      </c>
      <c r="Q141" s="258" t="str">
        <f>IFERROR(IF(P141="未入力あり","",ROUNDDOWN(ROUNDDOWN($H141*$I141,0)*VLOOKUP($G141,【参考】数式用!$A$4:$E$54,3, FALSE),0)),"")</f>
        <v/>
      </c>
      <c r="R141" s="258" t="str">
        <f>IF(AM141="×", 0,IF(P141="未入力あり","",ROUNDDOWN(ROUNDDOWN($H141*$I141,0)*VLOOKUP($G141,【参考】数式用!$A$4:$E$54,4,FALSE),0)))</f>
        <v/>
      </c>
      <c r="S141" s="339" t="str">
        <f>IF(AN141="×", 0,IF(P141="未入力あり","",ROUNDDOWN(ROUNDDOWN($H141*$I141,0)*VLOOKUP($G141,【参考】数式用!$A$4:$E$54,5, FALSE),0)))</f>
        <v/>
      </c>
      <c r="T141" s="342"/>
      <c r="U141" s="343"/>
      <c r="AI141" s="345" t="str">
        <f t="shared" si="19"/>
        <v/>
      </c>
      <c r="AJ141" s="46" t="e">
        <f>VLOOKUP('別紙様式2-3（個表）'!$G141,【参考】数式用!$P$4:$Q$54,2, FALSE)</f>
        <v>#N/A</v>
      </c>
      <c r="AK141" s="46" t="e">
        <f>VLOOKUP('別紙様式2-3（個表）'!$G141,【参考】数式用!$P$4:$W$54,8, FALSE)</f>
        <v>#N/A</v>
      </c>
      <c r="AL141" s="46" t="e">
        <f>VLOOKUP('別紙様式2-3（個表）'!$G141,【参考】数式用!$P$4:$AD$54,15, FALSE)</f>
        <v>#N/A</v>
      </c>
      <c r="AM141" s="46" t="str">
        <f t="shared" si="20"/>
        <v/>
      </c>
      <c r="AN141" s="46" t="str">
        <f t="shared" si="21"/>
        <v/>
      </c>
      <c r="AO141" s="46" t="str">
        <f t="shared" si="22"/>
        <v/>
      </c>
      <c r="AP141" s="46" t="str">
        <f>IF(G141="", "", VLOOKUP(G141,【参考】数式用!$A$4:$M$54,13,FALSE))</f>
        <v/>
      </c>
      <c r="AQ141" s="46" t="str">
        <f t="shared" si="23"/>
        <v>―</v>
      </c>
    </row>
    <row r="142" spans="1:43" ht="45" customHeight="1">
      <c r="A142" s="114">
        <f t="shared" si="17"/>
        <v>128</v>
      </c>
      <c r="B142" s="115" t="str">
        <f>IF(基本情報入力シート!B185="","",基本情報入力シート!B185)</f>
        <v/>
      </c>
      <c r="C142" s="116" t="str">
        <f>IF(基本情報入力シート!L185="","",基本情報入力シート!L185)</f>
        <v/>
      </c>
      <c r="D142" s="116" t="str">
        <f>IF(基本情報入力シート!Q185="","",基本情報入力シート!Q185)</f>
        <v/>
      </c>
      <c r="E142" s="116" t="str">
        <f>IF(基本情報入力シート!V185="","",基本情報入力シート!V185)</f>
        <v/>
      </c>
      <c r="F142" s="116" t="str">
        <f>IF(基本情報入力シート!W185="","",基本情報入力シート!W185)</f>
        <v/>
      </c>
      <c r="G142" s="116" t="str">
        <f>IF(基本情報入力シート!Z185="","",基本情報入力シート!Z185)</f>
        <v/>
      </c>
      <c r="H142" s="216" t="str">
        <f>IF(基本情報入力シート!AD185="","",基本情報入力シート!AD185)</f>
        <v/>
      </c>
      <c r="I142" s="335" t="str">
        <f>IF(基本情報入力シート!AE185="","",基本情報入力シート!AE185)</f>
        <v/>
      </c>
      <c r="J142" s="450"/>
      <c r="K142" s="451"/>
      <c r="L142" s="449"/>
      <c r="M142" s="336" t="str">
        <f>IF(G142="", "", VLOOKUP(AO142,【参考】数式用!$AZ$3:$BA$6, 2, FALSE))</f>
        <v/>
      </c>
      <c r="N142" s="337" t="str">
        <f>IF(G142="","",VLOOKUP(G142,【参考】数式用!$A$4:$L$54,MATCH('別紙様式2-3（個表）'!M142,【参考】数式用!$J$3:$L$3,0)+9,FALSE))</f>
        <v/>
      </c>
      <c r="O142" s="453" t="s">
        <v>2396</v>
      </c>
      <c r="P142" s="338" t="str">
        <f t="shared" si="16"/>
        <v>未入力あり</v>
      </c>
      <c r="Q142" s="258" t="str">
        <f>IFERROR(IF(P142="未入力あり","",ROUNDDOWN(ROUNDDOWN($H142*$I142,0)*VLOOKUP($G142,【参考】数式用!$A$4:$E$54,3, FALSE),0)),"")</f>
        <v/>
      </c>
      <c r="R142" s="258" t="str">
        <f>IF(AM142="×", 0,IF(P142="未入力あり","",ROUNDDOWN(ROUNDDOWN($H142*$I142,0)*VLOOKUP($G142,【参考】数式用!$A$4:$E$54,4,FALSE),0)))</f>
        <v/>
      </c>
      <c r="S142" s="339" t="str">
        <f>IF(AN142="×", 0,IF(P142="未入力あり","",ROUNDDOWN(ROUNDDOWN($H142*$I142,0)*VLOOKUP($G142,【参考】数式用!$A$4:$E$54,5, FALSE),0)))</f>
        <v/>
      </c>
      <c r="T142" s="342"/>
      <c r="U142" s="343"/>
      <c r="AI142" s="345" t="str">
        <f t="shared" si="19"/>
        <v/>
      </c>
      <c r="AJ142" s="46" t="e">
        <f>VLOOKUP('別紙様式2-3（個表）'!$G142,【参考】数式用!$P$4:$Q$54,2, FALSE)</f>
        <v>#N/A</v>
      </c>
      <c r="AK142" s="46" t="e">
        <f>VLOOKUP('別紙様式2-3（個表）'!$G142,【参考】数式用!$P$4:$W$54,8, FALSE)</f>
        <v>#N/A</v>
      </c>
      <c r="AL142" s="46" t="e">
        <f>VLOOKUP('別紙様式2-3（個表）'!$G142,【参考】数式用!$P$4:$AD$54,15, FALSE)</f>
        <v>#N/A</v>
      </c>
      <c r="AM142" s="46" t="str">
        <f t="shared" si="20"/>
        <v/>
      </c>
      <c r="AN142" s="46" t="str">
        <f t="shared" si="21"/>
        <v/>
      </c>
      <c r="AO142" s="46" t="str">
        <f t="shared" si="22"/>
        <v/>
      </c>
      <c r="AP142" s="46" t="str">
        <f>IF(G142="", "", VLOOKUP(G142,【参考】数式用!$A$4:$M$54,13,FALSE))</f>
        <v/>
      </c>
      <c r="AQ142" s="46" t="str">
        <f t="shared" si="23"/>
        <v>―</v>
      </c>
    </row>
    <row r="143" spans="1:43" ht="45" customHeight="1">
      <c r="A143" s="114">
        <f t="shared" si="17"/>
        <v>129</v>
      </c>
      <c r="B143" s="115" t="str">
        <f>IF(基本情報入力シート!B186="","",基本情報入力シート!B186)</f>
        <v/>
      </c>
      <c r="C143" s="116" t="str">
        <f>IF(基本情報入力シート!L186="","",基本情報入力シート!L186)</f>
        <v/>
      </c>
      <c r="D143" s="116" t="str">
        <f>IF(基本情報入力シート!Q186="","",基本情報入力シート!Q186)</f>
        <v/>
      </c>
      <c r="E143" s="116" t="str">
        <f>IF(基本情報入力シート!V186="","",基本情報入力シート!V186)</f>
        <v/>
      </c>
      <c r="F143" s="116" t="str">
        <f>IF(基本情報入力シート!W186="","",基本情報入力シート!W186)</f>
        <v/>
      </c>
      <c r="G143" s="116" t="str">
        <f>IF(基本情報入力シート!Z186="","",基本情報入力シート!Z186)</f>
        <v/>
      </c>
      <c r="H143" s="216" t="str">
        <f>IF(基本情報入力シート!AD186="","",基本情報入力シート!AD186)</f>
        <v/>
      </c>
      <c r="I143" s="335" t="str">
        <f>IF(基本情報入力シート!AE186="","",基本情報入力シート!AE186)</f>
        <v/>
      </c>
      <c r="J143" s="450"/>
      <c r="K143" s="451"/>
      <c r="L143" s="449"/>
      <c r="M143" s="336" t="str">
        <f>IF(G143="", "", VLOOKUP(AO143,【参考】数式用!$AZ$3:$BA$6, 2, FALSE))</f>
        <v/>
      </c>
      <c r="N143" s="337" t="str">
        <f>IF(G143="","",VLOOKUP(G143,【参考】数式用!$A$4:$L$54,MATCH('別紙様式2-3（個表）'!M143,【参考】数式用!$J$3:$L$3,0)+9,FALSE))</f>
        <v/>
      </c>
      <c r="O143" s="453" t="s">
        <v>2396</v>
      </c>
      <c r="P143" s="338" t="str">
        <f t="shared" si="16"/>
        <v>未入力あり</v>
      </c>
      <c r="Q143" s="258" t="str">
        <f>IFERROR(IF(P143="未入力あり","",ROUNDDOWN(ROUNDDOWN($H143*$I143,0)*VLOOKUP($G143,【参考】数式用!$A$4:$E$54,3, FALSE),0)),"")</f>
        <v/>
      </c>
      <c r="R143" s="258" t="str">
        <f>IF(AM143="×", 0,IF(P143="未入力あり","",ROUNDDOWN(ROUNDDOWN($H143*$I143,0)*VLOOKUP($G143,【参考】数式用!$A$4:$E$54,4,FALSE),0)))</f>
        <v/>
      </c>
      <c r="S143" s="339" t="str">
        <f>IF(AN143="×", 0,IF(P143="未入力あり","",ROUNDDOWN(ROUNDDOWN($H143*$I143,0)*VLOOKUP($G143,【参考】数式用!$A$4:$E$54,5, FALSE),0)))</f>
        <v/>
      </c>
      <c r="T143" s="342"/>
      <c r="U143" s="343"/>
      <c r="AI143" s="345" t="str">
        <f t="shared" si="19"/>
        <v/>
      </c>
      <c r="AJ143" s="46" t="e">
        <f>VLOOKUP('別紙様式2-3（個表）'!$G143,【参考】数式用!$P$4:$Q$54,2, FALSE)</f>
        <v>#N/A</v>
      </c>
      <c r="AK143" s="46" t="e">
        <f>VLOOKUP('別紙様式2-3（個表）'!$G143,【参考】数式用!$P$4:$W$54,8, FALSE)</f>
        <v>#N/A</v>
      </c>
      <c r="AL143" s="46" t="e">
        <f>VLOOKUP('別紙様式2-3（個表）'!$G143,【参考】数式用!$P$4:$AD$54,15, FALSE)</f>
        <v>#N/A</v>
      </c>
      <c r="AM143" s="46" t="str">
        <f t="shared" si="20"/>
        <v/>
      </c>
      <c r="AN143" s="46" t="str">
        <f t="shared" si="21"/>
        <v/>
      </c>
      <c r="AO143" s="46" t="str">
        <f t="shared" si="22"/>
        <v/>
      </c>
      <c r="AP143" s="46" t="str">
        <f>IF(G143="", "", VLOOKUP(G143,【参考】数式用!$A$4:$M$54,13,FALSE))</f>
        <v/>
      </c>
      <c r="AQ143" s="46" t="str">
        <f t="shared" si="23"/>
        <v>―</v>
      </c>
    </row>
    <row r="144" spans="1:43" ht="45" customHeight="1">
      <c r="A144" s="114">
        <f t="shared" si="17"/>
        <v>130</v>
      </c>
      <c r="B144" s="115" t="str">
        <f>IF(基本情報入力シート!B187="","",基本情報入力シート!B187)</f>
        <v/>
      </c>
      <c r="C144" s="116" t="str">
        <f>IF(基本情報入力シート!L187="","",基本情報入力シート!L187)</f>
        <v/>
      </c>
      <c r="D144" s="116" t="str">
        <f>IF(基本情報入力シート!Q187="","",基本情報入力シート!Q187)</f>
        <v/>
      </c>
      <c r="E144" s="116" t="str">
        <f>IF(基本情報入力シート!V187="","",基本情報入力シート!V187)</f>
        <v/>
      </c>
      <c r="F144" s="116" t="str">
        <f>IF(基本情報入力シート!W187="","",基本情報入力シート!W187)</f>
        <v/>
      </c>
      <c r="G144" s="116" t="str">
        <f>IF(基本情報入力シート!Z187="","",基本情報入力シート!Z187)</f>
        <v/>
      </c>
      <c r="H144" s="216" t="str">
        <f>IF(基本情報入力シート!AD187="","",基本情報入力シート!AD187)</f>
        <v/>
      </c>
      <c r="I144" s="335" t="str">
        <f>IF(基本情報入力シート!AE187="","",基本情報入力シート!AE187)</f>
        <v/>
      </c>
      <c r="J144" s="450"/>
      <c r="K144" s="451"/>
      <c r="L144" s="449"/>
      <c r="M144" s="336" t="str">
        <f>IF(G144="", "", VLOOKUP(AO144,【参考】数式用!$AZ$3:$BA$6, 2, FALSE))</f>
        <v/>
      </c>
      <c r="N144" s="337" t="str">
        <f>IF(G144="","",VLOOKUP(G144,【参考】数式用!$A$4:$L$54,MATCH('別紙様式2-3（個表）'!M144,【参考】数式用!$J$3:$L$3,0)+9,FALSE))</f>
        <v/>
      </c>
      <c r="O144" s="453" t="s">
        <v>2396</v>
      </c>
      <c r="P144" s="338" t="str">
        <f t="shared" ref="P144:P207" si="24">IFERROR(ROUNDDOWN(ROUNDDOWN($H144*$I144,0)*$N144,0),"未入力あり")</f>
        <v>未入力あり</v>
      </c>
      <c r="Q144" s="258" t="str">
        <f>IFERROR(IF(P144="未入力あり","",ROUNDDOWN(ROUNDDOWN($H144*$I144,0)*VLOOKUP($G144,【参考】数式用!$A$4:$E$54,3, FALSE),0)),"")</f>
        <v/>
      </c>
      <c r="R144" s="258" t="str">
        <f>IF(AM144="×", 0,IF(P144="未入力あり","",ROUNDDOWN(ROUNDDOWN($H144*$I144,0)*VLOOKUP($G144,【参考】数式用!$A$4:$E$54,4,FALSE),0)))</f>
        <v/>
      </c>
      <c r="S144" s="339" t="str">
        <f>IF(AN144="×", 0,IF(P144="未入力あり","",ROUNDDOWN(ROUNDDOWN($H144*$I144,0)*VLOOKUP($G144,【参考】数式用!$A$4:$E$54,5, FALSE),0)))</f>
        <v/>
      </c>
      <c r="T144" s="342"/>
      <c r="U144" s="343"/>
      <c r="AI144" s="345" t="str">
        <f t="shared" si="19"/>
        <v/>
      </c>
      <c r="AJ144" s="46" t="e">
        <f>VLOOKUP('別紙様式2-3（個表）'!$G144,【参考】数式用!$P$4:$Q$54,2, FALSE)</f>
        <v>#N/A</v>
      </c>
      <c r="AK144" s="46" t="e">
        <f>VLOOKUP('別紙様式2-3（個表）'!$G144,【参考】数式用!$P$4:$W$54,8, FALSE)</f>
        <v>#N/A</v>
      </c>
      <c r="AL144" s="46" t="e">
        <f>VLOOKUP('別紙様式2-3（個表）'!$G144,【参考】数式用!$P$4:$AD$54,15, FALSE)</f>
        <v>#N/A</v>
      </c>
      <c r="AM144" s="46" t="str">
        <f t="shared" si="20"/>
        <v/>
      </c>
      <c r="AN144" s="46" t="str">
        <f t="shared" si="21"/>
        <v/>
      </c>
      <c r="AO144" s="46" t="str">
        <f t="shared" si="22"/>
        <v/>
      </c>
      <c r="AP144" s="46" t="str">
        <f>IF(G144="", "", VLOOKUP(G144,【参考】数式用!$A$4:$M$54,13,FALSE))</f>
        <v/>
      </c>
      <c r="AQ144" s="46" t="str">
        <f t="shared" si="23"/>
        <v>―</v>
      </c>
    </row>
    <row r="145" spans="1:43" ht="45" customHeight="1">
      <c r="A145" s="114">
        <f t="shared" ref="A145:A208" si="25">A144+1</f>
        <v>131</v>
      </c>
      <c r="B145" s="115" t="str">
        <f>IF(基本情報入力シート!B188="","",基本情報入力シート!B188)</f>
        <v/>
      </c>
      <c r="C145" s="116" t="str">
        <f>IF(基本情報入力シート!L188="","",基本情報入力シート!L188)</f>
        <v/>
      </c>
      <c r="D145" s="116" t="str">
        <f>IF(基本情報入力シート!Q188="","",基本情報入力シート!Q188)</f>
        <v/>
      </c>
      <c r="E145" s="116" t="str">
        <f>IF(基本情報入力シート!V188="","",基本情報入力シート!V188)</f>
        <v/>
      </c>
      <c r="F145" s="116" t="str">
        <f>IF(基本情報入力シート!W188="","",基本情報入力シート!W188)</f>
        <v/>
      </c>
      <c r="G145" s="116" t="str">
        <f>IF(基本情報入力シート!Z188="","",基本情報入力シート!Z188)</f>
        <v/>
      </c>
      <c r="H145" s="216" t="str">
        <f>IF(基本情報入力シート!AD188="","",基本情報入力シート!AD188)</f>
        <v/>
      </c>
      <c r="I145" s="335" t="str">
        <f>IF(基本情報入力シート!AE188="","",基本情報入力シート!AE188)</f>
        <v/>
      </c>
      <c r="J145" s="450"/>
      <c r="K145" s="451"/>
      <c r="L145" s="449"/>
      <c r="M145" s="336" t="str">
        <f>IF(G145="", "", VLOOKUP(AO145,【参考】数式用!$AZ$3:$BA$6, 2, FALSE))</f>
        <v/>
      </c>
      <c r="N145" s="337" t="str">
        <f>IF(G145="","",VLOOKUP(G145,【参考】数式用!$A$4:$L$54,MATCH('別紙様式2-3（個表）'!M145,【参考】数式用!$J$3:$L$3,0)+9,FALSE))</f>
        <v/>
      </c>
      <c r="O145" s="453" t="s">
        <v>2396</v>
      </c>
      <c r="P145" s="338" t="str">
        <f t="shared" si="24"/>
        <v>未入力あり</v>
      </c>
      <c r="Q145" s="258" t="str">
        <f>IFERROR(IF(P145="未入力あり","",ROUNDDOWN(ROUNDDOWN($H145*$I145,0)*VLOOKUP($G145,【参考】数式用!$A$4:$E$54,3, FALSE),0)),"")</f>
        <v/>
      </c>
      <c r="R145" s="258" t="str">
        <f>IF(AM145="×", 0,IF(P145="未入力あり","",ROUNDDOWN(ROUNDDOWN($H145*$I145,0)*VLOOKUP($G145,【参考】数式用!$A$4:$E$54,4,FALSE),0)))</f>
        <v/>
      </c>
      <c r="S145" s="339" t="str">
        <f>IF(AN145="×", 0,IF(P145="未入力あり","",ROUNDDOWN(ROUNDDOWN($H145*$I145,0)*VLOOKUP($G145,【参考】数式用!$A$4:$E$54,5, FALSE),0)))</f>
        <v/>
      </c>
      <c r="T145" s="342"/>
      <c r="U145" s="343"/>
      <c r="AI145" s="345" t="str">
        <f t="shared" si="19"/>
        <v/>
      </c>
      <c r="AJ145" s="46" t="e">
        <f>VLOOKUP('別紙様式2-3（個表）'!$G145,【参考】数式用!$P$4:$Q$54,2, FALSE)</f>
        <v>#N/A</v>
      </c>
      <c r="AK145" s="46" t="e">
        <f>VLOOKUP('別紙様式2-3（個表）'!$G145,【参考】数式用!$P$4:$W$54,8, FALSE)</f>
        <v>#N/A</v>
      </c>
      <c r="AL145" s="46" t="e">
        <f>VLOOKUP('別紙様式2-3（個表）'!$G145,【参考】数式用!$P$4:$AD$54,15, FALSE)</f>
        <v>#N/A</v>
      </c>
      <c r="AM145" s="46" t="str">
        <f t="shared" si="20"/>
        <v/>
      </c>
      <c r="AN145" s="46" t="str">
        <f t="shared" si="21"/>
        <v/>
      </c>
      <c r="AO145" s="46" t="str">
        <f t="shared" si="22"/>
        <v/>
      </c>
      <c r="AP145" s="46" t="str">
        <f>IF(G145="", "", VLOOKUP(G145,【参考】数式用!$A$4:$M$54,13,FALSE))</f>
        <v/>
      </c>
      <c r="AQ145" s="46" t="str">
        <f t="shared" si="23"/>
        <v>―</v>
      </c>
    </row>
    <row r="146" spans="1:43" ht="45" customHeight="1">
      <c r="A146" s="114">
        <f t="shared" si="25"/>
        <v>132</v>
      </c>
      <c r="B146" s="115" t="str">
        <f>IF(基本情報入力シート!B189="","",基本情報入力シート!B189)</f>
        <v/>
      </c>
      <c r="C146" s="116" t="str">
        <f>IF(基本情報入力シート!L189="","",基本情報入力シート!L189)</f>
        <v/>
      </c>
      <c r="D146" s="116" t="str">
        <f>IF(基本情報入力シート!Q189="","",基本情報入力シート!Q189)</f>
        <v/>
      </c>
      <c r="E146" s="116" t="str">
        <f>IF(基本情報入力シート!V189="","",基本情報入力シート!V189)</f>
        <v/>
      </c>
      <c r="F146" s="116" t="str">
        <f>IF(基本情報入力シート!W189="","",基本情報入力シート!W189)</f>
        <v/>
      </c>
      <c r="G146" s="116" t="str">
        <f>IF(基本情報入力シート!Z189="","",基本情報入力シート!Z189)</f>
        <v/>
      </c>
      <c r="H146" s="216" t="str">
        <f>IF(基本情報入力シート!AD189="","",基本情報入力シート!AD189)</f>
        <v/>
      </c>
      <c r="I146" s="335" t="str">
        <f>IF(基本情報入力シート!AE189="","",基本情報入力シート!AE189)</f>
        <v/>
      </c>
      <c r="J146" s="450"/>
      <c r="K146" s="451"/>
      <c r="L146" s="449"/>
      <c r="M146" s="336" t="str">
        <f>IF(G146="", "", VLOOKUP(AO146,【参考】数式用!$AZ$3:$BA$6, 2, FALSE))</f>
        <v/>
      </c>
      <c r="N146" s="337" t="str">
        <f>IF(G146="","",VLOOKUP(G146,【参考】数式用!$A$4:$L$54,MATCH('別紙様式2-3（個表）'!M146,【参考】数式用!$J$3:$L$3,0)+9,FALSE))</f>
        <v/>
      </c>
      <c r="O146" s="453" t="s">
        <v>2396</v>
      </c>
      <c r="P146" s="338" t="str">
        <f t="shared" si="24"/>
        <v>未入力あり</v>
      </c>
      <c r="Q146" s="258" t="str">
        <f>IFERROR(IF(P146="未入力あり","",ROUNDDOWN(ROUNDDOWN($H146*$I146,0)*VLOOKUP($G146,【参考】数式用!$A$4:$E$54,3, FALSE),0)),"")</f>
        <v/>
      </c>
      <c r="R146" s="258" t="str">
        <f>IF(AM146="×", 0,IF(P146="未入力あり","",ROUNDDOWN(ROUNDDOWN($H146*$I146,0)*VLOOKUP($G146,【参考】数式用!$A$4:$E$54,4,FALSE),0)))</f>
        <v/>
      </c>
      <c r="S146" s="339" t="str">
        <f>IF(AN146="×", 0,IF(P146="未入力あり","",ROUNDDOWN(ROUNDDOWN($H146*$I146,0)*VLOOKUP($G146,【参考】数式用!$A$4:$E$54,5, FALSE),0)))</f>
        <v/>
      </c>
      <c r="T146" s="342"/>
      <c r="U146" s="343"/>
      <c r="AI146" s="345" t="str">
        <f t="shared" si="19"/>
        <v/>
      </c>
      <c r="AJ146" s="46" t="e">
        <f>VLOOKUP('別紙様式2-3（個表）'!$G146,【参考】数式用!$P$4:$Q$54,2, FALSE)</f>
        <v>#N/A</v>
      </c>
      <c r="AK146" s="46" t="e">
        <f>VLOOKUP('別紙様式2-3（個表）'!$G146,【参考】数式用!$P$4:$W$54,8, FALSE)</f>
        <v>#N/A</v>
      </c>
      <c r="AL146" s="46" t="e">
        <f>VLOOKUP('別紙様式2-3（個表）'!$G146,【参考】数式用!$P$4:$AD$54,15, FALSE)</f>
        <v>#N/A</v>
      </c>
      <c r="AM146" s="46" t="str">
        <f t="shared" si="20"/>
        <v/>
      </c>
      <c r="AN146" s="46" t="str">
        <f t="shared" si="21"/>
        <v/>
      </c>
      <c r="AO146" s="46" t="str">
        <f t="shared" si="22"/>
        <v/>
      </c>
      <c r="AP146" s="46" t="str">
        <f>IF(G146="", "", VLOOKUP(G146,【参考】数式用!$A$4:$M$54,13,FALSE))</f>
        <v/>
      </c>
      <c r="AQ146" s="46" t="str">
        <f t="shared" si="23"/>
        <v>―</v>
      </c>
    </row>
    <row r="147" spans="1:43" ht="45" customHeight="1">
      <c r="A147" s="114">
        <f t="shared" si="25"/>
        <v>133</v>
      </c>
      <c r="B147" s="115" t="str">
        <f>IF(基本情報入力シート!B190="","",基本情報入力シート!B190)</f>
        <v/>
      </c>
      <c r="C147" s="116" t="str">
        <f>IF(基本情報入力シート!L190="","",基本情報入力シート!L190)</f>
        <v/>
      </c>
      <c r="D147" s="116" t="str">
        <f>IF(基本情報入力シート!Q190="","",基本情報入力シート!Q190)</f>
        <v/>
      </c>
      <c r="E147" s="116" t="str">
        <f>IF(基本情報入力シート!V190="","",基本情報入力シート!V190)</f>
        <v/>
      </c>
      <c r="F147" s="116" t="str">
        <f>IF(基本情報入力シート!W190="","",基本情報入力シート!W190)</f>
        <v/>
      </c>
      <c r="G147" s="116" t="str">
        <f>IF(基本情報入力シート!Z190="","",基本情報入力シート!Z190)</f>
        <v/>
      </c>
      <c r="H147" s="216" t="str">
        <f>IF(基本情報入力シート!AD190="","",基本情報入力シート!AD190)</f>
        <v/>
      </c>
      <c r="I147" s="335" t="str">
        <f>IF(基本情報入力シート!AE190="","",基本情報入力シート!AE190)</f>
        <v/>
      </c>
      <c r="J147" s="450"/>
      <c r="K147" s="451"/>
      <c r="L147" s="449"/>
      <c r="M147" s="336" t="str">
        <f>IF(G147="", "", VLOOKUP(AO147,【参考】数式用!$AZ$3:$BA$6, 2, FALSE))</f>
        <v/>
      </c>
      <c r="N147" s="337" t="str">
        <f>IF(G147="","",VLOOKUP(G147,【参考】数式用!$A$4:$L$54,MATCH('別紙様式2-3（個表）'!M147,【参考】数式用!$J$3:$L$3,0)+9,FALSE))</f>
        <v/>
      </c>
      <c r="O147" s="453" t="s">
        <v>2396</v>
      </c>
      <c r="P147" s="338" t="str">
        <f t="shared" si="24"/>
        <v>未入力あり</v>
      </c>
      <c r="Q147" s="258" t="str">
        <f>IFERROR(IF(P147="未入力あり","",ROUNDDOWN(ROUNDDOWN($H147*$I147,0)*VLOOKUP($G147,【参考】数式用!$A$4:$E$54,3, FALSE),0)),"")</f>
        <v/>
      </c>
      <c r="R147" s="258" t="str">
        <f>IF(AM147="×", 0,IF(P147="未入力あり","",ROUNDDOWN(ROUNDDOWN($H147*$I147,0)*VLOOKUP($G147,【参考】数式用!$A$4:$E$54,4,FALSE),0)))</f>
        <v/>
      </c>
      <c r="S147" s="339" t="str">
        <f>IF(AN147="×", 0,IF(P147="未入力あり","",ROUNDDOWN(ROUNDDOWN($H147*$I147,0)*VLOOKUP($G147,【参考】数式用!$A$4:$E$54,5, FALSE),0)))</f>
        <v/>
      </c>
      <c r="T147" s="342"/>
      <c r="U147" s="343"/>
      <c r="AI147" s="345" t="str">
        <f t="shared" si="19"/>
        <v/>
      </c>
      <c r="AJ147" s="46" t="e">
        <f>VLOOKUP('別紙様式2-3（個表）'!$G147,【参考】数式用!$P$4:$Q$54,2, FALSE)</f>
        <v>#N/A</v>
      </c>
      <c r="AK147" s="46" t="e">
        <f>VLOOKUP('別紙様式2-3（個表）'!$G147,【参考】数式用!$P$4:$W$54,8, FALSE)</f>
        <v>#N/A</v>
      </c>
      <c r="AL147" s="46" t="e">
        <f>VLOOKUP('別紙様式2-3（個表）'!$G147,【参考】数式用!$P$4:$AD$54,15, FALSE)</f>
        <v>#N/A</v>
      </c>
      <c r="AM147" s="46" t="str">
        <f t="shared" si="20"/>
        <v/>
      </c>
      <c r="AN147" s="46" t="str">
        <f t="shared" si="21"/>
        <v/>
      </c>
      <c r="AO147" s="46" t="str">
        <f t="shared" si="22"/>
        <v/>
      </c>
      <c r="AP147" s="46" t="str">
        <f>IF(G147="", "", VLOOKUP(G147,【参考】数式用!$A$4:$M$54,13,FALSE))</f>
        <v/>
      </c>
      <c r="AQ147" s="46" t="str">
        <f t="shared" si="23"/>
        <v>―</v>
      </c>
    </row>
    <row r="148" spans="1:43" ht="45" customHeight="1">
      <c r="A148" s="114">
        <f t="shared" si="25"/>
        <v>134</v>
      </c>
      <c r="B148" s="115" t="str">
        <f>IF(基本情報入力シート!B191="","",基本情報入力シート!B191)</f>
        <v/>
      </c>
      <c r="C148" s="116" t="str">
        <f>IF(基本情報入力シート!L191="","",基本情報入力シート!L191)</f>
        <v/>
      </c>
      <c r="D148" s="116" t="str">
        <f>IF(基本情報入力シート!Q191="","",基本情報入力シート!Q191)</f>
        <v/>
      </c>
      <c r="E148" s="116" t="str">
        <f>IF(基本情報入力シート!V191="","",基本情報入力シート!V191)</f>
        <v/>
      </c>
      <c r="F148" s="116" t="str">
        <f>IF(基本情報入力シート!W191="","",基本情報入力シート!W191)</f>
        <v/>
      </c>
      <c r="G148" s="116" t="str">
        <f>IF(基本情報入力シート!Z191="","",基本情報入力シート!Z191)</f>
        <v/>
      </c>
      <c r="H148" s="216" t="str">
        <f>IF(基本情報入力シート!AD191="","",基本情報入力シート!AD191)</f>
        <v/>
      </c>
      <c r="I148" s="335" t="str">
        <f>IF(基本情報入力シート!AE191="","",基本情報入力シート!AE191)</f>
        <v/>
      </c>
      <c r="J148" s="450"/>
      <c r="K148" s="451"/>
      <c r="L148" s="449"/>
      <c r="M148" s="336" t="str">
        <f>IF(G148="", "", VLOOKUP(AO148,【参考】数式用!$AZ$3:$BA$6, 2, FALSE))</f>
        <v/>
      </c>
      <c r="N148" s="337" t="str">
        <f>IF(G148="","",VLOOKUP(G148,【参考】数式用!$A$4:$L$54,MATCH('別紙様式2-3（個表）'!M148,【参考】数式用!$J$3:$L$3,0)+9,FALSE))</f>
        <v/>
      </c>
      <c r="O148" s="453" t="s">
        <v>2396</v>
      </c>
      <c r="P148" s="338" t="str">
        <f t="shared" si="24"/>
        <v>未入力あり</v>
      </c>
      <c r="Q148" s="258" t="str">
        <f>IFERROR(IF(P148="未入力あり","",ROUNDDOWN(ROUNDDOWN($H148*$I148,0)*VLOOKUP($G148,【参考】数式用!$A$4:$E$54,3, FALSE),0)),"")</f>
        <v/>
      </c>
      <c r="R148" s="258" t="str">
        <f>IF(AM148="×", 0,IF(P148="未入力あり","",ROUNDDOWN(ROUNDDOWN($H148*$I148,0)*VLOOKUP($G148,【参考】数式用!$A$4:$E$54,4,FALSE),0)))</f>
        <v/>
      </c>
      <c r="S148" s="339" t="str">
        <f>IF(AN148="×", 0,IF(P148="未入力あり","",ROUNDDOWN(ROUNDDOWN($H148*$I148,0)*VLOOKUP($G148,【参考】数式用!$A$4:$E$54,5, FALSE),0)))</f>
        <v/>
      </c>
      <c r="T148" s="342"/>
      <c r="U148" s="343"/>
      <c r="AI148" s="345" t="str">
        <f t="shared" si="19"/>
        <v/>
      </c>
      <c r="AJ148" s="46" t="e">
        <f>VLOOKUP('別紙様式2-3（個表）'!$G148,【参考】数式用!$P$4:$Q$54,2, FALSE)</f>
        <v>#N/A</v>
      </c>
      <c r="AK148" s="46" t="e">
        <f>VLOOKUP('別紙様式2-3（個表）'!$G148,【参考】数式用!$P$4:$W$54,8, FALSE)</f>
        <v>#N/A</v>
      </c>
      <c r="AL148" s="46" t="e">
        <f>VLOOKUP('別紙様式2-3（個表）'!$G148,【参考】数式用!$P$4:$AD$54,15, FALSE)</f>
        <v>#N/A</v>
      </c>
      <c r="AM148" s="46" t="str">
        <f t="shared" si="20"/>
        <v/>
      </c>
      <c r="AN148" s="46" t="str">
        <f t="shared" si="21"/>
        <v/>
      </c>
      <c r="AO148" s="46" t="str">
        <f t="shared" si="22"/>
        <v/>
      </c>
      <c r="AP148" s="46" t="str">
        <f>IF(G148="", "", VLOOKUP(G148,【参考】数式用!$A$4:$M$54,13,FALSE))</f>
        <v/>
      </c>
      <c r="AQ148" s="46" t="str">
        <f t="shared" si="23"/>
        <v>―</v>
      </c>
    </row>
    <row r="149" spans="1:43" ht="45" customHeight="1">
      <c r="A149" s="114">
        <f t="shared" si="25"/>
        <v>135</v>
      </c>
      <c r="B149" s="115" t="str">
        <f>IF(基本情報入力シート!B192="","",基本情報入力シート!B192)</f>
        <v/>
      </c>
      <c r="C149" s="116" t="str">
        <f>IF(基本情報入力シート!L192="","",基本情報入力シート!L192)</f>
        <v/>
      </c>
      <c r="D149" s="116" t="str">
        <f>IF(基本情報入力シート!Q192="","",基本情報入力シート!Q192)</f>
        <v/>
      </c>
      <c r="E149" s="116" t="str">
        <f>IF(基本情報入力シート!V192="","",基本情報入力シート!V192)</f>
        <v/>
      </c>
      <c r="F149" s="116" t="str">
        <f>IF(基本情報入力シート!W192="","",基本情報入力シート!W192)</f>
        <v/>
      </c>
      <c r="G149" s="116" t="str">
        <f>IF(基本情報入力シート!Z192="","",基本情報入力シート!Z192)</f>
        <v/>
      </c>
      <c r="H149" s="216" t="str">
        <f>IF(基本情報入力シート!AD192="","",基本情報入力シート!AD192)</f>
        <v/>
      </c>
      <c r="I149" s="335" t="str">
        <f>IF(基本情報入力シート!AE192="","",基本情報入力シート!AE192)</f>
        <v/>
      </c>
      <c r="J149" s="450"/>
      <c r="K149" s="451"/>
      <c r="L149" s="449"/>
      <c r="M149" s="336" t="str">
        <f>IF(G149="", "", VLOOKUP(AO149,【参考】数式用!$AZ$3:$BA$6, 2, FALSE))</f>
        <v/>
      </c>
      <c r="N149" s="337" t="str">
        <f>IF(G149="","",VLOOKUP(G149,【参考】数式用!$A$4:$L$54,MATCH('別紙様式2-3（個表）'!M149,【参考】数式用!$J$3:$L$3,0)+9,FALSE))</f>
        <v/>
      </c>
      <c r="O149" s="453" t="s">
        <v>2396</v>
      </c>
      <c r="P149" s="338" t="str">
        <f t="shared" si="24"/>
        <v>未入力あり</v>
      </c>
      <c r="Q149" s="258" t="str">
        <f>IFERROR(IF(P149="未入力あり","",ROUNDDOWN(ROUNDDOWN($H149*$I149,0)*VLOOKUP($G149,【参考】数式用!$A$4:$E$54,3, FALSE),0)),"")</f>
        <v/>
      </c>
      <c r="R149" s="258" t="str">
        <f>IF(AM149="×", 0,IF(P149="未入力あり","",ROUNDDOWN(ROUNDDOWN($H149*$I149,0)*VLOOKUP($G149,【参考】数式用!$A$4:$E$54,4,FALSE),0)))</f>
        <v/>
      </c>
      <c r="S149" s="339" t="str">
        <f>IF(AN149="×", 0,IF(P149="未入力あり","",ROUNDDOWN(ROUNDDOWN($H149*$I149,0)*VLOOKUP($G149,【参考】数式用!$A$4:$E$54,5, FALSE),0)))</f>
        <v/>
      </c>
      <c r="T149" s="342"/>
      <c r="U149" s="343"/>
      <c r="AI149" s="345" t="str">
        <f t="shared" si="19"/>
        <v/>
      </c>
      <c r="AJ149" s="46" t="e">
        <f>VLOOKUP('別紙様式2-3（個表）'!$G149,【参考】数式用!$P$4:$Q$54,2, FALSE)</f>
        <v>#N/A</v>
      </c>
      <c r="AK149" s="46" t="e">
        <f>VLOOKUP('別紙様式2-3（個表）'!$G149,【参考】数式用!$P$4:$W$54,8, FALSE)</f>
        <v>#N/A</v>
      </c>
      <c r="AL149" s="46" t="e">
        <f>VLOOKUP('別紙様式2-3（個表）'!$G149,【参考】数式用!$P$4:$AD$54,15, FALSE)</f>
        <v>#N/A</v>
      </c>
      <c r="AM149" s="46" t="str">
        <f t="shared" si="20"/>
        <v/>
      </c>
      <c r="AN149" s="46" t="str">
        <f t="shared" si="21"/>
        <v/>
      </c>
      <c r="AO149" s="46" t="str">
        <f t="shared" si="22"/>
        <v/>
      </c>
      <c r="AP149" s="46" t="str">
        <f>IF(G149="", "", VLOOKUP(G149,【参考】数式用!$A$4:$M$54,13,FALSE))</f>
        <v/>
      </c>
      <c r="AQ149" s="46" t="str">
        <f t="shared" si="23"/>
        <v>―</v>
      </c>
    </row>
    <row r="150" spans="1:43" ht="45" customHeight="1">
      <c r="A150" s="114">
        <f t="shared" si="25"/>
        <v>136</v>
      </c>
      <c r="B150" s="115" t="str">
        <f>IF(基本情報入力シート!B193="","",基本情報入力シート!B193)</f>
        <v/>
      </c>
      <c r="C150" s="116" t="str">
        <f>IF(基本情報入力シート!L193="","",基本情報入力シート!L193)</f>
        <v/>
      </c>
      <c r="D150" s="116" t="str">
        <f>IF(基本情報入力シート!Q193="","",基本情報入力シート!Q193)</f>
        <v/>
      </c>
      <c r="E150" s="116" t="str">
        <f>IF(基本情報入力シート!V193="","",基本情報入力シート!V193)</f>
        <v/>
      </c>
      <c r="F150" s="116" t="str">
        <f>IF(基本情報入力シート!W193="","",基本情報入力シート!W193)</f>
        <v/>
      </c>
      <c r="G150" s="116" t="str">
        <f>IF(基本情報入力シート!Z193="","",基本情報入力シート!Z193)</f>
        <v/>
      </c>
      <c r="H150" s="216" t="str">
        <f>IF(基本情報入力シート!AD193="","",基本情報入力シート!AD193)</f>
        <v/>
      </c>
      <c r="I150" s="335" t="str">
        <f>IF(基本情報入力シート!AE193="","",基本情報入力シート!AE193)</f>
        <v/>
      </c>
      <c r="J150" s="450"/>
      <c r="K150" s="451"/>
      <c r="L150" s="449"/>
      <c r="M150" s="336" t="str">
        <f>IF(G150="", "", VLOOKUP(AO150,【参考】数式用!$AZ$3:$BA$6, 2, FALSE))</f>
        <v/>
      </c>
      <c r="N150" s="337" t="str">
        <f>IF(G150="","",VLOOKUP(G150,【参考】数式用!$A$4:$L$54,MATCH('別紙様式2-3（個表）'!M150,【参考】数式用!$J$3:$L$3,0)+9,FALSE))</f>
        <v/>
      </c>
      <c r="O150" s="453" t="s">
        <v>2396</v>
      </c>
      <c r="P150" s="338" t="str">
        <f t="shared" si="24"/>
        <v>未入力あり</v>
      </c>
      <c r="Q150" s="258" t="str">
        <f>IFERROR(IF(P150="未入力あり","",ROUNDDOWN(ROUNDDOWN($H150*$I150,0)*VLOOKUP($G150,【参考】数式用!$A$4:$E$54,3, FALSE),0)),"")</f>
        <v/>
      </c>
      <c r="R150" s="258" t="str">
        <f>IF(AM150="×", 0,IF(P150="未入力あり","",ROUNDDOWN(ROUNDDOWN($H150*$I150,0)*VLOOKUP($G150,【参考】数式用!$A$4:$E$54,4,FALSE),0)))</f>
        <v/>
      </c>
      <c r="S150" s="339" t="str">
        <f>IF(AN150="×", 0,IF(P150="未入力あり","",ROUNDDOWN(ROUNDDOWN($H150*$I150,0)*VLOOKUP($G150,【参考】数式用!$A$4:$E$54,5, FALSE),0)))</f>
        <v/>
      </c>
      <c r="T150" s="342"/>
      <c r="U150" s="343"/>
      <c r="AI150" s="345" t="str">
        <f t="shared" si="19"/>
        <v/>
      </c>
      <c r="AJ150" s="46" t="e">
        <f>VLOOKUP('別紙様式2-3（個表）'!$G150,【参考】数式用!$P$4:$Q$54,2, FALSE)</f>
        <v>#N/A</v>
      </c>
      <c r="AK150" s="46" t="e">
        <f>VLOOKUP('別紙様式2-3（個表）'!$G150,【参考】数式用!$P$4:$W$54,8, FALSE)</f>
        <v>#N/A</v>
      </c>
      <c r="AL150" s="46" t="e">
        <f>VLOOKUP('別紙様式2-3（個表）'!$G150,【参考】数式用!$P$4:$AD$54,15, FALSE)</f>
        <v>#N/A</v>
      </c>
      <c r="AM150" s="46" t="str">
        <f t="shared" si="20"/>
        <v/>
      </c>
      <c r="AN150" s="46" t="str">
        <f t="shared" si="21"/>
        <v/>
      </c>
      <c r="AO150" s="46" t="str">
        <f t="shared" si="22"/>
        <v/>
      </c>
      <c r="AP150" s="46" t="str">
        <f>IF(G150="", "", VLOOKUP(G150,【参考】数式用!$A$4:$M$54,13,FALSE))</f>
        <v/>
      </c>
      <c r="AQ150" s="46" t="str">
        <f t="shared" si="23"/>
        <v>―</v>
      </c>
    </row>
    <row r="151" spans="1:43" ht="45" customHeight="1">
      <c r="A151" s="114">
        <f t="shared" si="25"/>
        <v>137</v>
      </c>
      <c r="B151" s="115" t="str">
        <f>IF(基本情報入力シート!B194="","",基本情報入力シート!B194)</f>
        <v/>
      </c>
      <c r="C151" s="116" t="str">
        <f>IF(基本情報入力シート!L194="","",基本情報入力シート!L194)</f>
        <v/>
      </c>
      <c r="D151" s="116" t="str">
        <f>IF(基本情報入力シート!Q194="","",基本情報入力シート!Q194)</f>
        <v/>
      </c>
      <c r="E151" s="116" t="str">
        <f>IF(基本情報入力シート!V194="","",基本情報入力シート!V194)</f>
        <v/>
      </c>
      <c r="F151" s="116" t="str">
        <f>IF(基本情報入力シート!W194="","",基本情報入力シート!W194)</f>
        <v/>
      </c>
      <c r="G151" s="116" t="str">
        <f>IF(基本情報入力シート!Z194="","",基本情報入力シート!Z194)</f>
        <v/>
      </c>
      <c r="H151" s="216" t="str">
        <f>IF(基本情報入力シート!AD194="","",基本情報入力シート!AD194)</f>
        <v/>
      </c>
      <c r="I151" s="335" t="str">
        <f>IF(基本情報入力シート!AE194="","",基本情報入力シート!AE194)</f>
        <v/>
      </c>
      <c r="J151" s="450"/>
      <c r="K151" s="451"/>
      <c r="L151" s="449"/>
      <c r="M151" s="336" t="str">
        <f>IF(G151="", "", VLOOKUP(AO151,【参考】数式用!$AZ$3:$BA$6, 2, FALSE))</f>
        <v/>
      </c>
      <c r="N151" s="337" t="str">
        <f>IF(G151="","",VLOOKUP(G151,【参考】数式用!$A$4:$L$54,MATCH('別紙様式2-3（個表）'!M151,【参考】数式用!$J$3:$L$3,0)+9,FALSE))</f>
        <v/>
      </c>
      <c r="O151" s="453" t="s">
        <v>2396</v>
      </c>
      <c r="P151" s="338" t="str">
        <f t="shared" si="24"/>
        <v>未入力あり</v>
      </c>
      <c r="Q151" s="258" t="str">
        <f>IFERROR(IF(P151="未入力あり","",ROUNDDOWN(ROUNDDOWN($H151*$I151,0)*VLOOKUP($G151,【参考】数式用!$A$4:$E$54,3, FALSE),0)),"")</f>
        <v/>
      </c>
      <c r="R151" s="258" t="str">
        <f>IF(AM151="×", 0,IF(P151="未入力あり","",ROUNDDOWN(ROUNDDOWN($H151*$I151,0)*VLOOKUP($G151,【参考】数式用!$A$4:$E$54,4,FALSE),0)))</f>
        <v/>
      </c>
      <c r="S151" s="339" t="str">
        <f>IF(AN151="×", 0,IF(P151="未入力あり","",ROUNDDOWN(ROUNDDOWN($H151*$I151,0)*VLOOKUP($G151,【参考】数式用!$A$4:$E$54,5, FALSE),0)))</f>
        <v/>
      </c>
      <c r="T151" s="342"/>
      <c r="U151" s="343"/>
      <c r="AI151" s="345" t="str">
        <f t="shared" si="19"/>
        <v/>
      </c>
      <c r="AJ151" s="46" t="e">
        <f>VLOOKUP('別紙様式2-3（個表）'!$G151,【参考】数式用!$P$4:$Q$54,2, FALSE)</f>
        <v>#N/A</v>
      </c>
      <c r="AK151" s="46" t="e">
        <f>VLOOKUP('別紙様式2-3（個表）'!$G151,【参考】数式用!$P$4:$W$54,8, FALSE)</f>
        <v>#N/A</v>
      </c>
      <c r="AL151" s="46" t="e">
        <f>VLOOKUP('別紙様式2-3（個表）'!$G151,【参考】数式用!$P$4:$AD$54,15, FALSE)</f>
        <v>#N/A</v>
      </c>
      <c r="AM151" s="46" t="str">
        <f t="shared" si="20"/>
        <v/>
      </c>
      <c r="AN151" s="46" t="str">
        <f t="shared" si="21"/>
        <v/>
      </c>
      <c r="AO151" s="46" t="str">
        <f t="shared" si="22"/>
        <v/>
      </c>
      <c r="AP151" s="46" t="str">
        <f>IF(G151="", "", VLOOKUP(G151,【参考】数式用!$A$4:$M$54,13,FALSE))</f>
        <v/>
      </c>
      <c r="AQ151" s="46" t="str">
        <f t="shared" si="23"/>
        <v>―</v>
      </c>
    </row>
    <row r="152" spans="1:43" ht="45" customHeight="1">
      <c r="A152" s="114">
        <f t="shared" si="25"/>
        <v>138</v>
      </c>
      <c r="B152" s="115" t="str">
        <f>IF(基本情報入力シート!B195="","",基本情報入力シート!B195)</f>
        <v/>
      </c>
      <c r="C152" s="116" t="str">
        <f>IF(基本情報入力シート!L195="","",基本情報入力シート!L195)</f>
        <v/>
      </c>
      <c r="D152" s="116" t="str">
        <f>IF(基本情報入力シート!Q195="","",基本情報入力シート!Q195)</f>
        <v/>
      </c>
      <c r="E152" s="116" t="str">
        <f>IF(基本情報入力シート!V195="","",基本情報入力シート!V195)</f>
        <v/>
      </c>
      <c r="F152" s="116" t="str">
        <f>IF(基本情報入力シート!W195="","",基本情報入力シート!W195)</f>
        <v/>
      </c>
      <c r="G152" s="116" t="str">
        <f>IF(基本情報入力シート!Z195="","",基本情報入力シート!Z195)</f>
        <v/>
      </c>
      <c r="H152" s="216" t="str">
        <f>IF(基本情報入力シート!AD195="","",基本情報入力シート!AD195)</f>
        <v/>
      </c>
      <c r="I152" s="335" t="str">
        <f>IF(基本情報入力シート!AE195="","",基本情報入力シート!AE195)</f>
        <v/>
      </c>
      <c r="J152" s="450"/>
      <c r="K152" s="451"/>
      <c r="L152" s="449"/>
      <c r="M152" s="336" t="str">
        <f>IF(G152="", "", VLOOKUP(AO152,【参考】数式用!$AZ$3:$BA$6, 2, FALSE))</f>
        <v/>
      </c>
      <c r="N152" s="337" t="str">
        <f>IF(G152="","",VLOOKUP(G152,【参考】数式用!$A$4:$L$54,MATCH('別紙様式2-3（個表）'!M152,【参考】数式用!$J$3:$L$3,0)+9,FALSE))</f>
        <v/>
      </c>
      <c r="O152" s="453" t="s">
        <v>2396</v>
      </c>
      <c r="P152" s="338" t="str">
        <f t="shared" si="24"/>
        <v>未入力あり</v>
      </c>
      <c r="Q152" s="258" t="str">
        <f>IFERROR(IF(P152="未入力あり","",ROUNDDOWN(ROUNDDOWN($H152*$I152,0)*VLOOKUP($G152,【参考】数式用!$A$4:$E$54,3, FALSE),0)),"")</f>
        <v/>
      </c>
      <c r="R152" s="258" t="str">
        <f>IF(AM152="×", 0,IF(P152="未入力あり","",ROUNDDOWN(ROUNDDOWN($H152*$I152,0)*VLOOKUP($G152,【参考】数式用!$A$4:$E$54,4,FALSE),0)))</f>
        <v/>
      </c>
      <c r="S152" s="339" t="str">
        <f>IF(AN152="×", 0,IF(P152="未入力あり","",ROUNDDOWN(ROUNDDOWN($H152*$I152,0)*VLOOKUP($G152,【参考】数式用!$A$4:$E$54,5, FALSE),0)))</f>
        <v/>
      </c>
      <c r="T152" s="342"/>
      <c r="U152" s="343"/>
      <c r="AI152" s="345" t="str">
        <f t="shared" si="19"/>
        <v/>
      </c>
      <c r="AJ152" s="46" t="e">
        <f>VLOOKUP('別紙様式2-3（個表）'!$G152,【参考】数式用!$P$4:$Q$54,2, FALSE)</f>
        <v>#N/A</v>
      </c>
      <c r="AK152" s="46" t="e">
        <f>VLOOKUP('別紙様式2-3（個表）'!$G152,【参考】数式用!$P$4:$W$54,8, FALSE)</f>
        <v>#N/A</v>
      </c>
      <c r="AL152" s="46" t="e">
        <f>VLOOKUP('別紙様式2-3（個表）'!$G152,【参考】数式用!$P$4:$AD$54,15, FALSE)</f>
        <v>#N/A</v>
      </c>
      <c r="AM152" s="46" t="str">
        <f t="shared" si="20"/>
        <v/>
      </c>
      <c r="AN152" s="46" t="str">
        <f t="shared" si="21"/>
        <v/>
      </c>
      <c r="AO152" s="46" t="str">
        <f t="shared" si="22"/>
        <v/>
      </c>
      <c r="AP152" s="46" t="str">
        <f>IF(G152="", "", VLOOKUP(G152,【参考】数式用!$A$4:$M$54,13,FALSE))</f>
        <v/>
      </c>
      <c r="AQ152" s="46" t="str">
        <f t="shared" si="23"/>
        <v>―</v>
      </c>
    </row>
    <row r="153" spans="1:43" ht="45" customHeight="1">
      <c r="A153" s="114">
        <f t="shared" si="25"/>
        <v>139</v>
      </c>
      <c r="B153" s="115" t="str">
        <f>IF(基本情報入力シート!B196="","",基本情報入力シート!B196)</f>
        <v/>
      </c>
      <c r="C153" s="116" t="str">
        <f>IF(基本情報入力シート!L196="","",基本情報入力シート!L196)</f>
        <v/>
      </c>
      <c r="D153" s="116" t="str">
        <f>IF(基本情報入力シート!Q196="","",基本情報入力シート!Q196)</f>
        <v/>
      </c>
      <c r="E153" s="116" t="str">
        <f>IF(基本情報入力シート!V196="","",基本情報入力シート!V196)</f>
        <v/>
      </c>
      <c r="F153" s="116" t="str">
        <f>IF(基本情報入力シート!W196="","",基本情報入力シート!W196)</f>
        <v/>
      </c>
      <c r="G153" s="116" t="str">
        <f>IF(基本情報入力シート!Z196="","",基本情報入力シート!Z196)</f>
        <v/>
      </c>
      <c r="H153" s="216" t="str">
        <f>IF(基本情報入力シート!AD196="","",基本情報入力シート!AD196)</f>
        <v/>
      </c>
      <c r="I153" s="335" t="str">
        <f>IF(基本情報入力シート!AE196="","",基本情報入力シート!AE196)</f>
        <v/>
      </c>
      <c r="J153" s="450"/>
      <c r="K153" s="451"/>
      <c r="L153" s="449"/>
      <c r="M153" s="336" t="str">
        <f>IF(G153="", "", VLOOKUP(AO153,【参考】数式用!$AZ$3:$BA$6, 2, FALSE))</f>
        <v/>
      </c>
      <c r="N153" s="337" t="str">
        <f>IF(G153="","",VLOOKUP(G153,【参考】数式用!$A$4:$L$54,MATCH('別紙様式2-3（個表）'!M153,【参考】数式用!$J$3:$L$3,0)+9,FALSE))</f>
        <v/>
      </c>
      <c r="O153" s="453" t="s">
        <v>2396</v>
      </c>
      <c r="P153" s="338" t="str">
        <f t="shared" si="24"/>
        <v>未入力あり</v>
      </c>
      <c r="Q153" s="258" t="str">
        <f>IFERROR(IF(P153="未入力あり","",ROUNDDOWN(ROUNDDOWN($H153*$I153,0)*VLOOKUP($G153,【参考】数式用!$A$4:$E$54,3, FALSE),0)),"")</f>
        <v/>
      </c>
      <c r="R153" s="258" t="str">
        <f>IF(AM153="×", 0,IF(P153="未入力あり","",ROUNDDOWN(ROUNDDOWN($H153*$I153,0)*VLOOKUP($G153,【参考】数式用!$A$4:$E$54,4,FALSE),0)))</f>
        <v/>
      </c>
      <c r="S153" s="339" t="str">
        <f>IF(AN153="×", 0,IF(P153="未入力あり","",ROUNDDOWN(ROUNDDOWN($H153*$I153,0)*VLOOKUP($G153,【参考】数式用!$A$4:$E$54,5, FALSE),0)))</f>
        <v/>
      </c>
      <c r="T153" s="342"/>
      <c r="U153" s="343"/>
      <c r="AI153" s="345" t="str">
        <f t="shared" si="19"/>
        <v/>
      </c>
      <c r="AJ153" s="46" t="e">
        <f>VLOOKUP('別紙様式2-3（個表）'!$G153,【参考】数式用!$P$4:$Q$54,2, FALSE)</f>
        <v>#N/A</v>
      </c>
      <c r="AK153" s="46" t="e">
        <f>VLOOKUP('別紙様式2-3（個表）'!$G153,【参考】数式用!$P$4:$W$54,8, FALSE)</f>
        <v>#N/A</v>
      </c>
      <c r="AL153" s="46" t="e">
        <f>VLOOKUP('別紙様式2-3（個表）'!$G153,【参考】数式用!$P$4:$AD$54,15, FALSE)</f>
        <v>#N/A</v>
      </c>
      <c r="AM153" s="46" t="str">
        <f t="shared" si="20"/>
        <v/>
      </c>
      <c r="AN153" s="46" t="str">
        <f t="shared" si="21"/>
        <v/>
      </c>
      <c r="AO153" s="46" t="str">
        <f t="shared" si="22"/>
        <v/>
      </c>
      <c r="AP153" s="46" t="str">
        <f>IF(G153="", "", VLOOKUP(G153,【参考】数式用!$A$4:$M$54,13,FALSE))</f>
        <v/>
      </c>
      <c r="AQ153" s="46" t="str">
        <f t="shared" si="23"/>
        <v>―</v>
      </c>
    </row>
    <row r="154" spans="1:43" ht="45" customHeight="1">
      <c r="A154" s="114">
        <f t="shared" si="25"/>
        <v>140</v>
      </c>
      <c r="B154" s="115" t="str">
        <f>IF(基本情報入力シート!B197="","",基本情報入力シート!B197)</f>
        <v/>
      </c>
      <c r="C154" s="116" t="str">
        <f>IF(基本情報入力シート!L197="","",基本情報入力シート!L197)</f>
        <v/>
      </c>
      <c r="D154" s="116" t="str">
        <f>IF(基本情報入力シート!Q197="","",基本情報入力シート!Q197)</f>
        <v/>
      </c>
      <c r="E154" s="116" t="str">
        <f>IF(基本情報入力シート!V197="","",基本情報入力シート!V197)</f>
        <v/>
      </c>
      <c r="F154" s="116" t="str">
        <f>IF(基本情報入力シート!W197="","",基本情報入力シート!W197)</f>
        <v/>
      </c>
      <c r="G154" s="116" t="str">
        <f>IF(基本情報入力シート!Z197="","",基本情報入力シート!Z197)</f>
        <v/>
      </c>
      <c r="H154" s="216" t="str">
        <f>IF(基本情報入力シート!AD197="","",基本情報入力シート!AD197)</f>
        <v/>
      </c>
      <c r="I154" s="335" t="str">
        <f>IF(基本情報入力シート!AE197="","",基本情報入力シート!AE197)</f>
        <v/>
      </c>
      <c r="J154" s="450"/>
      <c r="K154" s="451"/>
      <c r="L154" s="449"/>
      <c r="M154" s="336" t="str">
        <f>IF(G154="", "", VLOOKUP(AO154,【参考】数式用!$AZ$3:$BA$6, 2, FALSE))</f>
        <v/>
      </c>
      <c r="N154" s="337" t="str">
        <f>IF(G154="","",VLOOKUP(G154,【参考】数式用!$A$4:$L$54,MATCH('別紙様式2-3（個表）'!M154,【参考】数式用!$J$3:$L$3,0)+9,FALSE))</f>
        <v/>
      </c>
      <c r="O154" s="453" t="s">
        <v>2396</v>
      </c>
      <c r="P154" s="338" t="str">
        <f t="shared" si="24"/>
        <v>未入力あり</v>
      </c>
      <c r="Q154" s="258" t="str">
        <f>IFERROR(IF(P154="未入力あり","",ROUNDDOWN(ROUNDDOWN($H154*$I154,0)*VLOOKUP($G154,【参考】数式用!$A$4:$E$54,3, FALSE),0)),"")</f>
        <v/>
      </c>
      <c r="R154" s="258" t="str">
        <f>IF(AM154="×", 0,IF(P154="未入力あり","",ROUNDDOWN(ROUNDDOWN($H154*$I154,0)*VLOOKUP($G154,【参考】数式用!$A$4:$E$54,4,FALSE),0)))</f>
        <v/>
      </c>
      <c r="S154" s="339" t="str">
        <f>IF(AN154="×", 0,IF(P154="未入力あり","",ROUNDDOWN(ROUNDDOWN($H154*$I154,0)*VLOOKUP($G154,【参考】数式用!$A$4:$E$54,5, FALSE),0)))</f>
        <v/>
      </c>
      <c r="T154" s="342"/>
      <c r="U154" s="343"/>
      <c r="AI154" s="345" t="str">
        <f t="shared" si="19"/>
        <v/>
      </c>
      <c r="AJ154" s="46" t="e">
        <f>VLOOKUP('別紙様式2-3（個表）'!$G154,【参考】数式用!$P$4:$Q$54,2, FALSE)</f>
        <v>#N/A</v>
      </c>
      <c r="AK154" s="46" t="e">
        <f>VLOOKUP('別紙様式2-3（個表）'!$G154,【参考】数式用!$P$4:$W$54,8, FALSE)</f>
        <v>#N/A</v>
      </c>
      <c r="AL154" s="46" t="e">
        <f>VLOOKUP('別紙様式2-3（個表）'!$G154,【参考】数式用!$P$4:$AD$54,15, FALSE)</f>
        <v>#N/A</v>
      </c>
      <c r="AM154" s="46" t="str">
        <f t="shared" si="20"/>
        <v/>
      </c>
      <c r="AN154" s="46" t="str">
        <f t="shared" si="21"/>
        <v/>
      </c>
      <c r="AO154" s="46" t="str">
        <f t="shared" si="22"/>
        <v/>
      </c>
      <c r="AP154" s="46" t="str">
        <f>IF(G154="", "", VLOOKUP(G154,【参考】数式用!$A$4:$M$54,13,FALSE))</f>
        <v/>
      </c>
      <c r="AQ154" s="46" t="str">
        <f t="shared" si="23"/>
        <v>―</v>
      </c>
    </row>
    <row r="155" spans="1:43" ht="45" customHeight="1">
      <c r="A155" s="114">
        <f t="shared" si="25"/>
        <v>141</v>
      </c>
      <c r="B155" s="115" t="str">
        <f>IF(基本情報入力シート!B198="","",基本情報入力シート!B198)</f>
        <v/>
      </c>
      <c r="C155" s="116" t="str">
        <f>IF(基本情報入力シート!L198="","",基本情報入力シート!L198)</f>
        <v/>
      </c>
      <c r="D155" s="116" t="str">
        <f>IF(基本情報入力シート!Q198="","",基本情報入力シート!Q198)</f>
        <v/>
      </c>
      <c r="E155" s="116" t="str">
        <f>IF(基本情報入力シート!V198="","",基本情報入力シート!V198)</f>
        <v/>
      </c>
      <c r="F155" s="116" t="str">
        <f>IF(基本情報入力シート!W198="","",基本情報入力シート!W198)</f>
        <v/>
      </c>
      <c r="G155" s="116" t="str">
        <f>IF(基本情報入力シート!Z198="","",基本情報入力シート!Z198)</f>
        <v/>
      </c>
      <c r="H155" s="216" t="str">
        <f>IF(基本情報入力シート!AD198="","",基本情報入力シート!AD198)</f>
        <v/>
      </c>
      <c r="I155" s="335" t="str">
        <f>IF(基本情報入力シート!AE198="","",基本情報入力シート!AE198)</f>
        <v/>
      </c>
      <c r="J155" s="450"/>
      <c r="K155" s="451"/>
      <c r="L155" s="449"/>
      <c r="M155" s="336" t="str">
        <f>IF(G155="", "", VLOOKUP(AO155,【参考】数式用!$AZ$3:$BA$6, 2, FALSE))</f>
        <v/>
      </c>
      <c r="N155" s="337" t="str">
        <f>IF(G155="","",VLOOKUP(G155,【参考】数式用!$A$4:$L$54,MATCH('別紙様式2-3（個表）'!M155,【参考】数式用!$J$3:$L$3,0)+9,FALSE))</f>
        <v/>
      </c>
      <c r="O155" s="453" t="s">
        <v>2396</v>
      </c>
      <c r="P155" s="338" t="str">
        <f t="shared" si="24"/>
        <v>未入力あり</v>
      </c>
      <c r="Q155" s="258" t="str">
        <f>IFERROR(IF(P155="未入力あり","",ROUNDDOWN(ROUNDDOWN($H155*$I155,0)*VLOOKUP($G155,【参考】数式用!$A$4:$E$54,3, FALSE),0)),"")</f>
        <v/>
      </c>
      <c r="R155" s="258" t="str">
        <f>IF(AM155="×", 0,IF(P155="未入力あり","",ROUNDDOWN(ROUNDDOWN($H155*$I155,0)*VLOOKUP($G155,【参考】数式用!$A$4:$E$54,4,FALSE),0)))</f>
        <v/>
      </c>
      <c r="S155" s="339" t="str">
        <f>IF(AN155="×", 0,IF(P155="未入力あり","",ROUNDDOWN(ROUNDDOWN($H155*$I155,0)*VLOOKUP($G155,【参考】数式用!$A$4:$E$54,5, FALSE),0)))</f>
        <v/>
      </c>
      <c r="T155" s="342"/>
      <c r="U155" s="343"/>
      <c r="AI155" s="345" t="str">
        <f t="shared" si="19"/>
        <v/>
      </c>
      <c r="AJ155" s="46" t="e">
        <f>VLOOKUP('別紙様式2-3（個表）'!$G155,【参考】数式用!$P$4:$Q$54,2, FALSE)</f>
        <v>#N/A</v>
      </c>
      <c r="AK155" s="46" t="e">
        <f>VLOOKUP('別紙様式2-3（個表）'!$G155,【参考】数式用!$P$4:$W$54,8, FALSE)</f>
        <v>#N/A</v>
      </c>
      <c r="AL155" s="46" t="e">
        <f>VLOOKUP('別紙様式2-3（個表）'!$G155,【参考】数式用!$P$4:$AD$54,15, FALSE)</f>
        <v>#N/A</v>
      </c>
      <c r="AM155" s="46" t="str">
        <f t="shared" si="20"/>
        <v/>
      </c>
      <c r="AN155" s="46" t="str">
        <f t="shared" si="21"/>
        <v/>
      </c>
      <c r="AO155" s="46" t="str">
        <f t="shared" si="22"/>
        <v/>
      </c>
      <c r="AP155" s="46" t="str">
        <f>IF(G155="", "", VLOOKUP(G155,【参考】数式用!$A$4:$M$54,13,FALSE))</f>
        <v/>
      </c>
      <c r="AQ155" s="46" t="str">
        <f t="shared" si="23"/>
        <v>―</v>
      </c>
    </row>
    <row r="156" spans="1:43" ht="45" customHeight="1">
      <c r="A156" s="114">
        <f t="shared" si="25"/>
        <v>142</v>
      </c>
      <c r="B156" s="115" t="str">
        <f>IF(基本情報入力シート!B199="","",基本情報入力シート!B199)</f>
        <v/>
      </c>
      <c r="C156" s="116" t="str">
        <f>IF(基本情報入力シート!L199="","",基本情報入力シート!L199)</f>
        <v/>
      </c>
      <c r="D156" s="116" t="str">
        <f>IF(基本情報入力シート!Q199="","",基本情報入力シート!Q199)</f>
        <v/>
      </c>
      <c r="E156" s="116" t="str">
        <f>IF(基本情報入力シート!V199="","",基本情報入力シート!V199)</f>
        <v/>
      </c>
      <c r="F156" s="116" t="str">
        <f>IF(基本情報入力シート!W199="","",基本情報入力シート!W199)</f>
        <v/>
      </c>
      <c r="G156" s="116" t="str">
        <f>IF(基本情報入力シート!Z199="","",基本情報入力シート!Z199)</f>
        <v/>
      </c>
      <c r="H156" s="216" t="str">
        <f>IF(基本情報入力シート!AD199="","",基本情報入力シート!AD199)</f>
        <v/>
      </c>
      <c r="I156" s="335" t="str">
        <f>IF(基本情報入力シート!AE199="","",基本情報入力シート!AE199)</f>
        <v/>
      </c>
      <c r="J156" s="450"/>
      <c r="K156" s="451"/>
      <c r="L156" s="449"/>
      <c r="M156" s="336" t="str">
        <f>IF(G156="", "", VLOOKUP(AO156,【参考】数式用!$AZ$3:$BA$6, 2, FALSE))</f>
        <v/>
      </c>
      <c r="N156" s="337" t="str">
        <f>IF(G156="","",VLOOKUP(G156,【参考】数式用!$A$4:$L$54,MATCH('別紙様式2-3（個表）'!M156,【参考】数式用!$J$3:$L$3,0)+9,FALSE))</f>
        <v/>
      </c>
      <c r="O156" s="453" t="s">
        <v>2396</v>
      </c>
      <c r="P156" s="338" t="str">
        <f t="shared" si="24"/>
        <v>未入力あり</v>
      </c>
      <c r="Q156" s="258" t="str">
        <f>IFERROR(IF(P156="未入力あり","",ROUNDDOWN(ROUNDDOWN($H156*$I156,0)*VLOOKUP($G156,【参考】数式用!$A$4:$E$54,3, FALSE),0)),"")</f>
        <v/>
      </c>
      <c r="R156" s="258" t="str">
        <f>IF(AM156="×", 0,IF(P156="未入力あり","",ROUNDDOWN(ROUNDDOWN($H156*$I156,0)*VLOOKUP($G156,【参考】数式用!$A$4:$E$54,4,FALSE),0)))</f>
        <v/>
      </c>
      <c r="S156" s="339" t="str">
        <f>IF(AN156="×", 0,IF(P156="未入力あり","",ROUNDDOWN(ROUNDDOWN($H156*$I156,0)*VLOOKUP($G156,【参考】数式用!$A$4:$E$54,5, FALSE),0)))</f>
        <v/>
      </c>
      <c r="T156" s="342"/>
      <c r="U156" s="343"/>
      <c r="AI156" s="345" t="str">
        <f t="shared" si="19"/>
        <v/>
      </c>
      <c r="AJ156" s="46" t="e">
        <f>VLOOKUP('別紙様式2-3（個表）'!$G156,【参考】数式用!$P$4:$Q$54,2, FALSE)</f>
        <v>#N/A</v>
      </c>
      <c r="AK156" s="46" t="e">
        <f>VLOOKUP('別紙様式2-3（個表）'!$G156,【参考】数式用!$P$4:$W$54,8, FALSE)</f>
        <v>#N/A</v>
      </c>
      <c r="AL156" s="46" t="e">
        <f>VLOOKUP('別紙様式2-3（個表）'!$G156,【参考】数式用!$P$4:$AD$54,15, FALSE)</f>
        <v>#N/A</v>
      </c>
      <c r="AM156" s="46" t="str">
        <f t="shared" si="20"/>
        <v/>
      </c>
      <c r="AN156" s="46" t="str">
        <f t="shared" si="21"/>
        <v/>
      </c>
      <c r="AO156" s="46" t="str">
        <f t="shared" si="22"/>
        <v/>
      </c>
      <c r="AP156" s="46" t="str">
        <f>IF(G156="", "", VLOOKUP(G156,【参考】数式用!$A$4:$M$54,13,FALSE))</f>
        <v/>
      </c>
      <c r="AQ156" s="46" t="str">
        <f t="shared" si="23"/>
        <v>―</v>
      </c>
    </row>
    <row r="157" spans="1:43" ht="45" customHeight="1">
      <c r="A157" s="114">
        <f t="shared" si="25"/>
        <v>143</v>
      </c>
      <c r="B157" s="115" t="str">
        <f>IF(基本情報入力シート!B200="","",基本情報入力シート!B200)</f>
        <v/>
      </c>
      <c r="C157" s="116" t="str">
        <f>IF(基本情報入力シート!L200="","",基本情報入力シート!L200)</f>
        <v/>
      </c>
      <c r="D157" s="116" t="str">
        <f>IF(基本情報入力シート!Q200="","",基本情報入力シート!Q200)</f>
        <v/>
      </c>
      <c r="E157" s="116" t="str">
        <f>IF(基本情報入力シート!V200="","",基本情報入力シート!V200)</f>
        <v/>
      </c>
      <c r="F157" s="116" t="str">
        <f>IF(基本情報入力シート!W200="","",基本情報入力シート!W200)</f>
        <v/>
      </c>
      <c r="G157" s="116" t="str">
        <f>IF(基本情報入力シート!Z200="","",基本情報入力シート!Z200)</f>
        <v/>
      </c>
      <c r="H157" s="216" t="str">
        <f>IF(基本情報入力シート!AD200="","",基本情報入力シート!AD200)</f>
        <v/>
      </c>
      <c r="I157" s="335" t="str">
        <f>IF(基本情報入力シート!AE200="","",基本情報入力シート!AE200)</f>
        <v/>
      </c>
      <c r="J157" s="450"/>
      <c r="K157" s="451"/>
      <c r="L157" s="449"/>
      <c r="M157" s="336" t="str">
        <f>IF(G157="", "", VLOOKUP(AO157,【参考】数式用!$AZ$3:$BA$6, 2, FALSE))</f>
        <v/>
      </c>
      <c r="N157" s="337" t="str">
        <f>IF(G157="","",VLOOKUP(G157,【参考】数式用!$A$4:$L$54,MATCH('別紙様式2-3（個表）'!M157,【参考】数式用!$J$3:$L$3,0)+9,FALSE))</f>
        <v/>
      </c>
      <c r="O157" s="453" t="s">
        <v>2396</v>
      </c>
      <c r="P157" s="338" t="str">
        <f t="shared" si="24"/>
        <v>未入力あり</v>
      </c>
      <c r="Q157" s="258" t="str">
        <f>IFERROR(IF(P157="未入力あり","",ROUNDDOWN(ROUNDDOWN($H157*$I157,0)*VLOOKUP($G157,【参考】数式用!$A$4:$E$54,3, FALSE),0)),"")</f>
        <v/>
      </c>
      <c r="R157" s="258" t="str">
        <f>IF(AM157="×", 0,IF(P157="未入力あり","",ROUNDDOWN(ROUNDDOWN($H157*$I157,0)*VLOOKUP($G157,【参考】数式用!$A$4:$E$54,4,FALSE),0)))</f>
        <v/>
      </c>
      <c r="S157" s="339" t="str">
        <f>IF(AN157="×", 0,IF(P157="未入力あり","",ROUNDDOWN(ROUNDDOWN($H157*$I157,0)*VLOOKUP($G157,【参考】数式用!$A$4:$E$54,5, FALSE),0)))</f>
        <v/>
      </c>
      <c r="T157" s="342"/>
      <c r="U157" s="343"/>
      <c r="AI157" s="345" t="str">
        <f t="shared" si="19"/>
        <v/>
      </c>
      <c r="AJ157" s="46" t="e">
        <f>VLOOKUP('別紙様式2-3（個表）'!$G157,【参考】数式用!$P$4:$Q$54,2, FALSE)</f>
        <v>#N/A</v>
      </c>
      <c r="AK157" s="46" t="e">
        <f>VLOOKUP('別紙様式2-3（個表）'!$G157,【参考】数式用!$P$4:$W$54,8, FALSE)</f>
        <v>#N/A</v>
      </c>
      <c r="AL157" s="46" t="e">
        <f>VLOOKUP('別紙様式2-3（個表）'!$G157,【参考】数式用!$P$4:$AD$54,15, FALSE)</f>
        <v>#N/A</v>
      </c>
      <c r="AM157" s="46" t="str">
        <f t="shared" si="20"/>
        <v/>
      </c>
      <c r="AN157" s="46" t="str">
        <f t="shared" si="21"/>
        <v/>
      </c>
      <c r="AO157" s="46" t="str">
        <f t="shared" si="22"/>
        <v/>
      </c>
      <c r="AP157" s="46" t="str">
        <f>IF(G157="", "", VLOOKUP(G157,【参考】数式用!$A$4:$M$54,13,FALSE))</f>
        <v/>
      </c>
      <c r="AQ157" s="46" t="str">
        <f t="shared" si="23"/>
        <v>―</v>
      </c>
    </row>
    <row r="158" spans="1:43" ht="45" customHeight="1">
      <c r="A158" s="114">
        <f t="shared" si="25"/>
        <v>144</v>
      </c>
      <c r="B158" s="115" t="str">
        <f>IF(基本情報入力シート!B201="","",基本情報入力シート!B201)</f>
        <v/>
      </c>
      <c r="C158" s="116" t="str">
        <f>IF(基本情報入力シート!L201="","",基本情報入力シート!L201)</f>
        <v/>
      </c>
      <c r="D158" s="116" t="str">
        <f>IF(基本情報入力シート!Q201="","",基本情報入力シート!Q201)</f>
        <v/>
      </c>
      <c r="E158" s="116" t="str">
        <f>IF(基本情報入力シート!V201="","",基本情報入力シート!V201)</f>
        <v/>
      </c>
      <c r="F158" s="116" t="str">
        <f>IF(基本情報入力シート!W201="","",基本情報入力シート!W201)</f>
        <v/>
      </c>
      <c r="G158" s="116" t="str">
        <f>IF(基本情報入力シート!Z201="","",基本情報入力シート!Z201)</f>
        <v/>
      </c>
      <c r="H158" s="216" t="str">
        <f>IF(基本情報入力シート!AD201="","",基本情報入力シート!AD201)</f>
        <v/>
      </c>
      <c r="I158" s="335" t="str">
        <f>IF(基本情報入力シート!AE201="","",基本情報入力シート!AE201)</f>
        <v/>
      </c>
      <c r="J158" s="450"/>
      <c r="K158" s="451"/>
      <c r="L158" s="449"/>
      <c r="M158" s="336" t="str">
        <f>IF(G158="", "", VLOOKUP(AO158,【参考】数式用!$AZ$3:$BA$6, 2, FALSE))</f>
        <v/>
      </c>
      <c r="N158" s="337" t="str">
        <f>IF(G158="","",VLOOKUP(G158,【参考】数式用!$A$4:$L$54,MATCH('別紙様式2-3（個表）'!M158,【参考】数式用!$J$3:$L$3,0)+9,FALSE))</f>
        <v/>
      </c>
      <c r="O158" s="453" t="s">
        <v>2396</v>
      </c>
      <c r="P158" s="338" t="str">
        <f t="shared" si="24"/>
        <v>未入力あり</v>
      </c>
      <c r="Q158" s="258" t="str">
        <f>IFERROR(IF(P158="未入力あり","",ROUNDDOWN(ROUNDDOWN($H158*$I158,0)*VLOOKUP($G158,【参考】数式用!$A$4:$E$54,3, FALSE),0)),"")</f>
        <v/>
      </c>
      <c r="R158" s="258" t="str">
        <f>IF(AM158="×", 0,IF(P158="未入力あり","",ROUNDDOWN(ROUNDDOWN($H158*$I158,0)*VLOOKUP($G158,【参考】数式用!$A$4:$E$54,4,FALSE),0)))</f>
        <v/>
      </c>
      <c r="S158" s="339" t="str">
        <f>IF(AN158="×", 0,IF(P158="未入力あり","",ROUNDDOWN(ROUNDDOWN($H158*$I158,0)*VLOOKUP($G158,【参考】数式用!$A$4:$E$54,5, FALSE),0)))</f>
        <v/>
      </c>
      <c r="T158" s="342"/>
      <c r="U158" s="343"/>
      <c r="AI158" s="345" t="str">
        <f t="shared" si="19"/>
        <v/>
      </c>
      <c r="AJ158" s="46" t="e">
        <f>VLOOKUP('別紙様式2-3（個表）'!$G158,【参考】数式用!$P$4:$Q$54,2, FALSE)</f>
        <v>#N/A</v>
      </c>
      <c r="AK158" s="46" t="e">
        <f>VLOOKUP('別紙様式2-3（個表）'!$G158,【参考】数式用!$P$4:$W$54,8, FALSE)</f>
        <v>#N/A</v>
      </c>
      <c r="AL158" s="46" t="e">
        <f>VLOOKUP('別紙様式2-3（個表）'!$G158,【参考】数式用!$P$4:$AD$54,15, FALSE)</f>
        <v>#N/A</v>
      </c>
      <c r="AM158" s="46" t="str">
        <f t="shared" si="20"/>
        <v/>
      </c>
      <c r="AN158" s="46" t="str">
        <f t="shared" si="21"/>
        <v/>
      </c>
      <c r="AO158" s="46" t="str">
        <f t="shared" si="22"/>
        <v/>
      </c>
      <c r="AP158" s="46" t="str">
        <f>IF(G158="", "", VLOOKUP(G158,【参考】数式用!$A$4:$M$54,13,FALSE))</f>
        <v/>
      </c>
      <c r="AQ158" s="46" t="str">
        <f t="shared" si="23"/>
        <v>―</v>
      </c>
    </row>
    <row r="159" spans="1:43" ht="45" customHeight="1">
      <c r="A159" s="114">
        <f t="shared" si="25"/>
        <v>145</v>
      </c>
      <c r="B159" s="115" t="str">
        <f>IF(基本情報入力シート!B202="","",基本情報入力シート!B202)</f>
        <v/>
      </c>
      <c r="C159" s="116" t="str">
        <f>IF(基本情報入力シート!L202="","",基本情報入力シート!L202)</f>
        <v/>
      </c>
      <c r="D159" s="116" t="str">
        <f>IF(基本情報入力シート!Q202="","",基本情報入力シート!Q202)</f>
        <v/>
      </c>
      <c r="E159" s="116" t="str">
        <f>IF(基本情報入力シート!V202="","",基本情報入力シート!V202)</f>
        <v/>
      </c>
      <c r="F159" s="116" t="str">
        <f>IF(基本情報入力シート!W202="","",基本情報入力シート!W202)</f>
        <v/>
      </c>
      <c r="G159" s="116" t="str">
        <f>IF(基本情報入力シート!Z202="","",基本情報入力シート!Z202)</f>
        <v/>
      </c>
      <c r="H159" s="216" t="str">
        <f>IF(基本情報入力シート!AD202="","",基本情報入力シート!AD202)</f>
        <v/>
      </c>
      <c r="I159" s="335" t="str">
        <f>IF(基本情報入力シート!AE202="","",基本情報入力シート!AE202)</f>
        <v/>
      </c>
      <c r="J159" s="450"/>
      <c r="K159" s="451"/>
      <c r="L159" s="449"/>
      <c r="M159" s="336" t="str">
        <f>IF(G159="", "", VLOOKUP(AO159,【参考】数式用!$AZ$3:$BA$6, 2, FALSE))</f>
        <v/>
      </c>
      <c r="N159" s="337" t="str">
        <f>IF(G159="","",VLOOKUP(G159,【参考】数式用!$A$4:$L$54,MATCH('別紙様式2-3（個表）'!M159,【参考】数式用!$J$3:$L$3,0)+9,FALSE))</f>
        <v/>
      </c>
      <c r="O159" s="453" t="s">
        <v>2396</v>
      </c>
      <c r="P159" s="338" t="str">
        <f t="shared" si="24"/>
        <v>未入力あり</v>
      </c>
      <c r="Q159" s="258" t="str">
        <f>IFERROR(IF(P159="未入力あり","",ROUNDDOWN(ROUNDDOWN($H159*$I159,0)*VLOOKUP($G159,【参考】数式用!$A$4:$E$54,3, FALSE),0)),"")</f>
        <v/>
      </c>
      <c r="R159" s="258" t="str">
        <f>IF(AM159="×", 0,IF(P159="未入力あり","",ROUNDDOWN(ROUNDDOWN($H159*$I159,0)*VLOOKUP($G159,【参考】数式用!$A$4:$E$54,4,FALSE),0)))</f>
        <v/>
      </c>
      <c r="S159" s="339" t="str">
        <f>IF(AN159="×", 0,IF(P159="未入力あり","",ROUNDDOWN(ROUNDDOWN($H159*$I159,0)*VLOOKUP($G159,【参考】数式用!$A$4:$E$54,5, FALSE),0)))</f>
        <v/>
      </c>
      <c r="T159" s="342"/>
      <c r="U159" s="343"/>
      <c r="AI159" s="345" t="str">
        <f t="shared" si="19"/>
        <v/>
      </c>
      <c r="AJ159" s="46" t="e">
        <f>VLOOKUP('別紙様式2-3（個表）'!$G159,【参考】数式用!$P$4:$Q$54,2, FALSE)</f>
        <v>#N/A</v>
      </c>
      <c r="AK159" s="46" t="e">
        <f>VLOOKUP('別紙様式2-3（個表）'!$G159,【参考】数式用!$P$4:$W$54,8, FALSE)</f>
        <v>#N/A</v>
      </c>
      <c r="AL159" s="46" t="e">
        <f>VLOOKUP('別紙様式2-3（個表）'!$G159,【参考】数式用!$P$4:$AD$54,15, FALSE)</f>
        <v>#N/A</v>
      </c>
      <c r="AM159" s="46" t="str">
        <f t="shared" si="20"/>
        <v/>
      </c>
      <c r="AN159" s="46" t="str">
        <f t="shared" si="21"/>
        <v/>
      </c>
      <c r="AO159" s="46" t="str">
        <f t="shared" si="22"/>
        <v/>
      </c>
      <c r="AP159" s="46" t="str">
        <f>IF(G159="", "", VLOOKUP(G159,【参考】数式用!$A$4:$M$54,13,FALSE))</f>
        <v/>
      </c>
      <c r="AQ159" s="46" t="str">
        <f t="shared" si="23"/>
        <v>―</v>
      </c>
    </row>
    <row r="160" spans="1:43" ht="45" customHeight="1">
      <c r="A160" s="114">
        <f t="shared" si="25"/>
        <v>146</v>
      </c>
      <c r="B160" s="115" t="str">
        <f>IF(基本情報入力シート!B203="","",基本情報入力シート!B203)</f>
        <v/>
      </c>
      <c r="C160" s="116" t="str">
        <f>IF(基本情報入力シート!L203="","",基本情報入力シート!L203)</f>
        <v/>
      </c>
      <c r="D160" s="116" t="str">
        <f>IF(基本情報入力シート!Q203="","",基本情報入力シート!Q203)</f>
        <v/>
      </c>
      <c r="E160" s="116" t="str">
        <f>IF(基本情報入力シート!V203="","",基本情報入力シート!V203)</f>
        <v/>
      </c>
      <c r="F160" s="116" t="str">
        <f>IF(基本情報入力シート!W203="","",基本情報入力シート!W203)</f>
        <v/>
      </c>
      <c r="G160" s="116" t="str">
        <f>IF(基本情報入力シート!Z203="","",基本情報入力シート!Z203)</f>
        <v/>
      </c>
      <c r="H160" s="216" t="str">
        <f>IF(基本情報入力シート!AD203="","",基本情報入力シート!AD203)</f>
        <v/>
      </c>
      <c r="I160" s="335" t="str">
        <f>IF(基本情報入力シート!AE203="","",基本情報入力シート!AE203)</f>
        <v/>
      </c>
      <c r="J160" s="450"/>
      <c r="K160" s="451"/>
      <c r="L160" s="449"/>
      <c r="M160" s="336" t="str">
        <f>IF(G160="", "", VLOOKUP(AO160,【参考】数式用!$AZ$3:$BA$6, 2, FALSE))</f>
        <v/>
      </c>
      <c r="N160" s="337" t="str">
        <f>IF(G160="","",VLOOKUP(G160,【参考】数式用!$A$4:$L$54,MATCH('別紙様式2-3（個表）'!M160,【参考】数式用!$J$3:$L$3,0)+9,FALSE))</f>
        <v/>
      </c>
      <c r="O160" s="453" t="s">
        <v>2396</v>
      </c>
      <c r="P160" s="338" t="str">
        <f t="shared" si="24"/>
        <v>未入力あり</v>
      </c>
      <c r="Q160" s="258" t="str">
        <f>IFERROR(IF(P160="未入力あり","",ROUNDDOWN(ROUNDDOWN($H160*$I160,0)*VLOOKUP($G160,【参考】数式用!$A$4:$E$54,3, FALSE),0)),"")</f>
        <v/>
      </c>
      <c r="R160" s="258" t="str">
        <f>IF(AM160="×", 0,IF(P160="未入力あり","",ROUNDDOWN(ROUNDDOWN($H160*$I160,0)*VLOOKUP($G160,【参考】数式用!$A$4:$E$54,4,FALSE),0)))</f>
        <v/>
      </c>
      <c r="S160" s="339" t="str">
        <f>IF(AN160="×", 0,IF(P160="未入力あり","",ROUNDDOWN(ROUNDDOWN($H160*$I160,0)*VLOOKUP($G160,【参考】数式用!$A$4:$E$54,5, FALSE),0)))</f>
        <v/>
      </c>
      <c r="T160" s="342"/>
      <c r="U160" s="343"/>
      <c r="AI160" s="345" t="str">
        <f t="shared" si="19"/>
        <v/>
      </c>
      <c r="AJ160" s="46" t="e">
        <f>VLOOKUP('別紙様式2-3（個表）'!$G160,【参考】数式用!$P$4:$Q$54,2, FALSE)</f>
        <v>#N/A</v>
      </c>
      <c r="AK160" s="46" t="e">
        <f>VLOOKUP('別紙様式2-3（個表）'!$G160,【参考】数式用!$P$4:$W$54,8, FALSE)</f>
        <v>#N/A</v>
      </c>
      <c r="AL160" s="46" t="e">
        <f>VLOOKUP('別紙様式2-3（個表）'!$G160,【参考】数式用!$P$4:$AD$54,15, FALSE)</f>
        <v>#N/A</v>
      </c>
      <c r="AM160" s="46" t="str">
        <f t="shared" si="20"/>
        <v/>
      </c>
      <c r="AN160" s="46" t="str">
        <f t="shared" si="21"/>
        <v/>
      </c>
      <c r="AO160" s="46" t="str">
        <f t="shared" si="22"/>
        <v/>
      </c>
      <c r="AP160" s="46" t="str">
        <f>IF(G160="", "", VLOOKUP(G160,【参考】数式用!$A$4:$M$54,13,FALSE))</f>
        <v/>
      </c>
      <c r="AQ160" s="46" t="str">
        <f t="shared" si="23"/>
        <v>―</v>
      </c>
    </row>
    <row r="161" spans="1:43" ht="45" customHeight="1">
      <c r="A161" s="114">
        <f t="shared" si="25"/>
        <v>147</v>
      </c>
      <c r="B161" s="115" t="str">
        <f>IF(基本情報入力シート!B204="","",基本情報入力シート!B204)</f>
        <v/>
      </c>
      <c r="C161" s="116" t="str">
        <f>IF(基本情報入力シート!L204="","",基本情報入力シート!L204)</f>
        <v/>
      </c>
      <c r="D161" s="116" t="str">
        <f>IF(基本情報入力シート!Q204="","",基本情報入力シート!Q204)</f>
        <v/>
      </c>
      <c r="E161" s="116" t="str">
        <f>IF(基本情報入力シート!V204="","",基本情報入力シート!V204)</f>
        <v/>
      </c>
      <c r="F161" s="116" t="str">
        <f>IF(基本情報入力シート!W204="","",基本情報入力シート!W204)</f>
        <v/>
      </c>
      <c r="G161" s="116" t="str">
        <f>IF(基本情報入力シート!Z204="","",基本情報入力シート!Z204)</f>
        <v/>
      </c>
      <c r="H161" s="216" t="str">
        <f>IF(基本情報入力シート!AD204="","",基本情報入力シート!AD204)</f>
        <v/>
      </c>
      <c r="I161" s="335" t="str">
        <f>IF(基本情報入力シート!AE204="","",基本情報入力シート!AE204)</f>
        <v/>
      </c>
      <c r="J161" s="450"/>
      <c r="K161" s="451"/>
      <c r="L161" s="449"/>
      <c r="M161" s="336" t="str">
        <f>IF(G161="", "", VLOOKUP(AO161,【参考】数式用!$AZ$3:$BA$6, 2, FALSE))</f>
        <v/>
      </c>
      <c r="N161" s="337" t="str">
        <f>IF(G161="","",VLOOKUP(G161,【参考】数式用!$A$4:$L$54,MATCH('別紙様式2-3（個表）'!M161,【参考】数式用!$J$3:$L$3,0)+9,FALSE))</f>
        <v/>
      </c>
      <c r="O161" s="453" t="s">
        <v>2396</v>
      </c>
      <c r="P161" s="338" t="str">
        <f t="shared" si="24"/>
        <v>未入力あり</v>
      </c>
      <c r="Q161" s="258" t="str">
        <f>IFERROR(IF(P161="未入力あり","",ROUNDDOWN(ROUNDDOWN($H161*$I161,0)*VLOOKUP($G161,【参考】数式用!$A$4:$E$54,3, FALSE),0)),"")</f>
        <v/>
      </c>
      <c r="R161" s="258" t="str">
        <f>IF(AM161="×", 0,IF(P161="未入力あり","",ROUNDDOWN(ROUNDDOWN($H161*$I161,0)*VLOOKUP($G161,【参考】数式用!$A$4:$E$54,4,FALSE),0)))</f>
        <v/>
      </c>
      <c r="S161" s="339" t="str">
        <f>IF(AN161="×", 0,IF(P161="未入力あり","",ROUNDDOWN(ROUNDDOWN($H161*$I161,0)*VLOOKUP($G161,【参考】数式用!$A$4:$E$54,5, FALSE),0)))</f>
        <v/>
      </c>
      <c r="T161" s="342"/>
      <c r="U161" s="343"/>
      <c r="AI161" s="345" t="str">
        <f t="shared" si="19"/>
        <v/>
      </c>
      <c r="AJ161" s="46" t="e">
        <f>VLOOKUP('別紙様式2-3（個表）'!$G161,【参考】数式用!$P$4:$Q$54,2, FALSE)</f>
        <v>#N/A</v>
      </c>
      <c r="AK161" s="46" t="e">
        <f>VLOOKUP('別紙様式2-3（個表）'!$G161,【参考】数式用!$P$4:$W$54,8, FALSE)</f>
        <v>#N/A</v>
      </c>
      <c r="AL161" s="46" t="e">
        <f>VLOOKUP('別紙様式2-3（個表）'!$G161,【参考】数式用!$P$4:$AD$54,15, FALSE)</f>
        <v>#N/A</v>
      </c>
      <c r="AM161" s="46" t="str">
        <f t="shared" si="20"/>
        <v/>
      </c>
      <c r="AN161" s="46" t="str">
        <f t="shared" si="21"/>
        <v/>
      </c>
      <c r="AO161" s="46" t="str">
        <f t="shared" si="22"/>
        <v/>
      </c>
      <c r="AP161" s="46" t="str">
        <f>IF(G161="", "", VLOOKUP(G161,【参考】数式用!$A$4:$M$54,13,FALSE))</f>
        <v/>
      </c>
      <c r="AQ161" s="46" t="str">
        <f t="shared" si="23"/>
        <v>―</v>
      </c>
    </row>
    <row r="162" spans="1:43" ht="45" customHeight="1">
      <c r="A162" s="114">
        <f t="shared" si="25"/>
        <v>148</v>
      </c>
      <c r="B162" s="115" t="str">
        <f>IF(基本情報入力シート!B205="","",基本情報入力シート!B205)</f>
        <v/>
      </c>
      <c r="C162" s="116" t="str">
        <f>IF(基本情報入力シート!L205="","",基本情報入力シート!L205)</f>
        <v/>
      </c>
      <c r="D162" s="116" t="str">
        <f>IF(基本情報入力シート!Q205="","",基本情報入力シート!Q205)</f>
        <v/>
      </c>
      <c r="E162" s="116" t="str">
        <f>IF(基本情報入力シート!V205="","",基本情報入力シート!V205)</f>
        <v/>
      </c>
      <c r="F162" s="116" t="str">
        <f>IF(基本情報入力シート!W205="","",基本情報入力シート!W205)</f>
        <v/>
      </c>
      <c r="G162" s="116" t="str">
        <f>IF(基本情報入力シート!Z205="","",基本情報入力シート!Z205)</f>
        <v/>
      </c>
      <c r="H162" s="216" t="str">
        <f>IF(基本情報入力シート!AD205="","",基本情報入力シート!AD205)</f>
        <v/>
      </c>
      <c r="I162" s="335" t="str">
        <f>IF(基本情報入力シート!AE205="","",基本情報入力シート!AE205)</f>
        <v/>
      </c>
      <c r="J162" s="450"/>
      <c r="K162" s="451"/>
      <c r="L162" s="449"/>
      <c r="M162" s="336" t="str">
        <f>IF(G162="", "", VLOOKUP(AO162,【参考】数式用!$AZ$3:$BA$6, 2, FALSE))</f>
        <v/>
      </c>
      <c r="N162" s="337" t="str">
        <f>IF(G162="","",VLOOKUP(G162,【参考】数式用!$A$4:$L$54,MATCH('別紙様式2-3（個表）'!M162,【参考】数式用!$J$3:$L$3,0)+9,FALSE))</f>
        <v/>
      </c>
      <c r="O162" s="453" t="s">
        <v>2396</v>
      </c>
      <c r="P162" s="338" t="str">
        <f t="shared" si="24"/>
        <v>未入力あり</v>
      </c>
      <c r="Q162" s="258" t="str">
        <f>IFERROR(IF(P162="未入力あり","",ROUNDDOWN(ROUNDDOWN($H162*$I162,0)*VLOOKUP($G162,【参考】数式用!$A$4:$E$54,3, FALSE),0)),"")</f>
        <v/>
      </c>
      <c r="R162" s="258" t="str">
        <f>IF(AM162="×", 0,IF(P162="未入力あり","",ROUNDDOWN(ROUNDDOWN($H162*$I162,0)*VLOOKUP($G162,【参考】数式用!$A$4:$E$54,4,FALSE),0)))</f>
        <v/>
      </c>
      <c r="S162" s="339" t="str">
        <f>IF(AN162="×", 0,IF(P162="未入力あり","",ROUNDDOWN(ROUNDDOWN($H162*$I162,0)*VLOOKUP($G162,【参考】数式用!$A$4:$E$54,5, FALSE),0)))</f>
        <v/>
      </c>
      <c r="T162" s="342"/>
      <c r="U162" s="343"/>
      <c r="AI162" s="345" t="str">
        <f t="shared" si="19"/>
        <v/>
      </c>
      <c r="AJ162" s="46" t="e">
        <f>VLOOKUP('別紙様式2-3（個表）'!$G162,【参考】数式用!$P$4:$Q$54,2, FALSE)</f>
        <v>#N/A</v>
      </c>
      <c r="AK162" s="46" t="e">
        <f>VLOOKUP('別紙様式2-3（個表）'!$G162,【参考】数式用!$P$4:$W$54,8, FALSE)</f>
        <v>#N/A</v>
      </c>
      <c r="AL162" s="46" t="e">
        <f>VLOOKUP('別紙様式2-3（個表）'!$G162,【参考】数式用!$P$4:$AD$54,15, FALSE)</f>
        <v>#N/A</v>
      </c>
      <c r="AM162" s="46" t="str">
        <f t="shared" si="20"/>
        <v/>
      </c>
      <c r="AN162" s="46" t="str">
        <f t="shared" si="21"/>
        <v/>
      </c>
      <c r="AO162" s="46" t="str">
        <f t="shared" si="22"/>
        <v/>
      </c>
      <c r="AP162" s="46" t="str">
        <f>IF(G162="", "", VLOOKUP(G162,【参考】数式用!$A$4:$M$54,13,FALSE))</f>
        <v/>
      </c>
      <c r="AQ162" s="46" t="str">
        <f t="shared" si="23"/>
        <v>―</v>
      </c>
    </row>
    <row r="163" spans="1:43" ht="45" customHeight="1">
      <c r="A163" s="114">
        <f t="shared" si="25"/>
        <v>149</v>
      </c>
      <c r="B163" s="115" t="str">
        <f>IF(基本情報入力シート!B206="","",基本情報入力シート!B206)</f>
        <v/>
      </c>
      <c r="C163" s="116" t="str">
        <f>IF(基本情報入力シート!L206="","",基本情報入力シート!L206)</f>
        <v/>
      </c>
      <c r="D163" s="116" t="str">
        <f>IF(基本情報入力シート!Q206="","",基本情報入力シート!Q206)</f>
        <v/>
      </c>
      <c r="E163" s="116" t="str">
        <f>IF(基本情報入力シート!V206="","",基本情報入力シート!V206)</f>
        <v/>
      </c>
      <c r="F163" s="116" t="str">
        <f>IF(基本情報入力シート!W206="","",基本情報入力シート!W206)</f>
        <v/>
      </c>
      <c r="G163" s="116" t="str">
        <f>IF(基本情報入力シート!Z206="","",基本情報入力シート!Z206)</f>
        <v/>
      </c>
      <c r="H163" s="216" t="str">
        <f>IF(基本情報入力シート!AD206="","",基本情報入力シート!AD206)</f>
        <v/>
      </c>
      <c r="I163" s="335" t="str">
        <f>IF(基本情報入力シート!AE206="","",基本情報入力シート!AE206)</f>
        <v/>
      </c>
      <c r="J163" s="450"/>
      <c r="K163" s="451"/>
      <c r="L163" s="449"/>
      <c r="M163" s="336" t="str">
        <f>IF(G163="", "", VLOOKUP(AO163,【参考】数式用!$AZ$3:$BA$6, 2, FALSE))</f>
        <v/>
      </c>
      <c r="N163" s="337" t="str">
        <f>IF(G163="","",VLOOKUP(G163,【参考】数式用!$A$4:$L$54,MATCH('別紙様式2-3（個表）'!M163,【参考】数式用!$J$3:$L$3,0)+9,FALSE))</f>
        <v/>
      </c>
      <c r="O163" s="453" t="s">
        <v>2396</v>
      </c>
      <c r="P163" s="338" t="str">
        <f t="shared" si="24"/>
        <v>未入力あり</v>
      </c>
      <c r="Q163" s="258" t="str">
        <f>IFERROR(IF(P163="未入力あり","",ROUNDDOWN(ROUNDDOWN($H163*$I163,0)*VLOOKUP($G163,【参考】数式用!$A$4:$E$54,3, FALSE),0)),"")</f>
        <v/>
      </c>
      <c r="R163" s="258" t="str">
        <f>IF(AM163="×", 0,IF(P163="未入力あり","",ROUNDDOWN(ROUNDDOWN($H163*$I163,0)*VLOOKUP($G163,【参考】数式用!$A$4:$E$54,4,FALSE),0)))</f>
        <v/>
      </c>
      <c r="S163" s="339" t="str">
        <f>IF(AN163="×", 0,IF(P163="未入力あり","",ROUNDDOWN(ROUNDDOWN($H163*$I163,0)*VLOOKUP($G163,【参考】数式用!$A$4:$E$54,5, FALSE),0)))</f>
        <v/>
      </c>
      <c r="T163" s="342"/>
      <c r="U163" s="343"/>
      <c r="AI163" s="345" t="str">
        <f t="shared" si="19"/>
        <v/>
      </c>
      <c r="AJ163" s="46" t="e">
        <f>VLOOKUP('別紙様式2-3（個表）'!$G163,【参考】数式用!$P$4:$Q$54,2, FALSE)</f>
        <v>#N/A</v>
      </c>
      <c r="AK163" s="46" t="e">
        <f>VLOOKUP('別紙様式2-3（個表）'!$G163,【参考】数式用!$P$4:$W$54,8, FALSE)</f>
        <v>#N/A</v>
      </c>
      <c r="AL163" s="46" t="e">
        <f>VLOOKUP('別紙様式2-3（個表）'!$G163,【参考】数式用!$P$4:$AD$54,15, FALSE)</f>
        <v>#N/A</v>
      </c>
      <c r="AM163" s="46" t="str">
        <f t="shared" si="20"/>
        <v/>
      </c>
      <c r="AN163" s="46" t="str">
        <f t="shared" si="21"/>
        <v/>
      </c>
      <c r="AO163" s="46" t="str">
        <f t="shared" si="22"/>
        <v/>
      </c>
      <c r="AP163" s="46" t="str">
        <f>IF(G163="", "", VLOOKUP(G163,【参考】数式用!$A$4:$M$54,13,FALSE))</f>
        <v/>
      </c>
      <c r="AQ163" s="46" t="str">
        <f t="shared" si="23"/>
        <v>―</v>
      </c>
    </row>
    <row r="164" spans="1:43" ht="45" customHeight="1">
      <c r="A164" s="114">
        <f t="shared" si="25"/>
        <v>150</v>
      </c>
      <c r="B164" s="115" t="str">
        <f>IF(基本情報入力シート!B207="","",基本情報入力シート!B207)</f>
        <v/>
      </c>
      <c r="C164" s="116" t="str">
        <f>IF(基本情報入力シート!L207="","",基本情報入力シート!L207)</f>
        <v/>
      </c>
      <c r="D164" s="116" t="str">
        <f>IF(基本情報入力シート!Q207="","",基本情報入力シート!Q207)</f>
        <v/>
      </c>
      <c r="E164" s="116" t="str">
        <f>IF(基本情報入力シート!V207="","",基本情報入力シート!V207)</f>
        <v/>
      </c>
      <c r="F164" s="116" t="str">
        <f>IF(基本情報入力シート!W207="","",基本情報入力シート!W207)</f>
        <v/>
      </c>
      <c r="G164" s="116" t="str">
        <f>IF(基本情報入力シート!Z207="","",基本情報入力シート!Z207)</f>
        <v/>
      </c>
      <c r="H164" s="216" t="str">
        <f>IF(基本情報入力シート!AD207="","",基本情報入力シート!AD207)</f>
        <v/>
      </c>
      <c r="I164" s="335" t="str">
        <f>IF(基本情報入力シート!AE207="","",基本情報入力シート!AE207)</f>
        <v/>
      </c>
      <c r="J164" s="450"/>
      <c r="K164" s="451"/>
      <c r="L164" s="449"/>
      <c r="M164" s="336" t="str">
        <f>IF(G164="", "", VLOOKUP(AO164,【参考】数式用!$AZ$3:$BA$6, 2, FALSE))</f>
        <v/>
      </c>
      <c r="N164" s="337" t="str">
        <f>IF(G164="","",VLOOKUP(G164,【参考】数式用!$A$4:$L$54,MATCH('別紙様式2-3（個表）'!M164,【参考】数式用!$J$3:$L$3,0)+9,FALSE))</f>
        <v/>
      </c>
      <c r="O164" s="453" t="s">
        <v>2396</v>
      </c>
      <c r="P164" s="338" t="str">
        <f t="shared" si="24"/>
        <v>未入力あり</v>
      </c>
      <c r="Q164" s="258" t="str">
        <f>IFERROR(IF(P164="未入力あり","",ROUNDDOWN(ROUNDDOWN($H164*$I164,0)*VLOOKUP($G164,【参考】数式用!$A$4:$E$54,3, FALSE),0)),"")</f>
        <v/>
      </c>
      <c r="R164" s="258" t="str">
        <f>IF(AM164="×", 0,IF(P164="未入力あり","",ROUNDDOWN(ROUNDDOWN($H164*$I164,0)*VLOOKUP($G164,【参考】数式用!$A$4:$E$54,4,FALSE),0)))</f>
        <v/>
      </c>
      <c r="S164" s="339" t="str">
        <f>IF(AN164="×", 0,IF(P164="未入力あり","",ROUNDDOWN(ROUNDDOWN($H164*$I164,0)*VLOOKUP($G164,【参考】数式用!$A$4:$E$54,5, FALSE),0)))</f>
        <v/>
      </c>
      <c r="T164" s="342"/>
      <c r="U164" s="343"/>
      <c r="AI164" s="345" t="str">
        <f t="shared" si="19"/>
        <v/>
      </c>
      <c r="AJ164" s="46" t="e">
        <f>VLOOKUP('別紙様式2-3（個表）'!$G164,【参考】数式用!$P$4:$Q$54,2, FALSE)</f>
        <v>#N/A</v>
      </c>
      <c r="AK164" s="46" t="e">
        <f>VLOOKUP('別紙様式2-3（個表）'!$G164,【参考】数式用!$P$4:$W$54,8, FALSE)</f>
        <v>#N/A</v>
      </c>
      <c r="AL164" s="46" t="e">
        <f>VLOOKUP('別紙様式2-3（個表）'!$G164,【参考】数式用!$P$4:$AD$54,15, FALSE)</f>
        <v>#N/A</v>
      </c>
      <c r="AM164" s="46" t="str">
        <f t="shared" si="20"/>
        <v/>
      </c>
      <c r="AN164" s="46" t="str">
        <f t="shared" si="21"/>
        <v/>
      </c>
      <c r="AO164" s="46" t="str">
        <f t="shared" si="22"/>
        <v/>
      </c>
      <c r="AP164" s="46" t="str">
        <f>IF(G164="", "", VLOOKUP(G164,【参考】数式用!$A$4:$M$54,13,FALSE))</f>
        <v/>
      </c>
      <c r="AQ164" s="46" t="str">
        <f t="shared" si="23"/>
        <v>―</v>
      </c>
    </row>
    <row r="165" spans="1:43" ht="45" customHeight="1">
      <c r="A165" s="114">
        <f t="shared" si="25"/>
        <v>151</v>
      </c>
      <c r="B165" s="115" t="str">
        <f>IF(基本情報入力シート!B208="","",基本情報入力シート!B208)</f>
        <v/>
      </c>
      <c r="C165" s="116" t="str">
        <f>IF(基本情報入力シート!L208="","",基本情報入力シート!L208)</f>
        <v/>
      </c>
      <c r="D165" s="116" t="str">
        <f>IF(基本情報入力シート!Q208="","",基本情報入力シート!Q208)</f>
        <v/>
      </c>
      <c r="E165" s="116" t="str">
        <f>IF(基本情報入力シート!V208="","",基本情報入力シート!V208)</f>
        <v/>
      </c>
      <c r="F165" s="116" t="str">
        <f>IF(基本情報入力シート!W208="","",基本情報入力シート!W208)</f>
        <v/>
      </c>
      <c r="G165" s="116" t="str">
        <f>IF(基本情報入力シート!Z208="","",基本情報入力シート!Z208)</f>
        <v/>
      </c>
      <c r="H165" s="216" t="str">
        <f>IF(基本情報入力シート!AD208="","",基本情報入力シート!AD208)</f>
        <v/>
      </c>
      <c r="I165" s="335" t="str">
        <f>IF(基本情報入力シート!AE208="","",基本情報入力シート!AE208)</f>
        <v/>
      </c>
      <c r="J165" s="450"/>
      <c r="K165" s="451"/>
      <c r="L165" s="449"/>
      <c r="M165" s="336" t="str">
        <f>IF(G165="", "", VLOOKUP(AO165,【参考】数式用!$AZ$3:$BA$6, 2, FALSE))</f>
        <v/>
      </c>
      <c r="N165" s="337" t="str">
        <f>IF(G165="","",VLOOKUP(G165,【参考】数式用!$A$4:$L$54,MATCH('別紙様式2-3（個表）'!M165,【参考】数式用!$J$3:$L$3,0)+9,FALSE))</f>
        <v/>
      </c>
      <c r="O165" s="453" t="s">
        <v>2396</v>
      </c>
      <c r="P165" s="338" t="str">
        <f t="shared" si="24"/>
        <v>未入力あり</v>
      </c>
      <c r="Q165" s="258" t="str">
        <f>IFERROR(IF(P165="未入力あり","",ROUNDDOWN(ROUNDDOWN($H165*$I165,0)*VLOOKUP($G165,【参考】数式用!$A$4:$E$54,3, FALSE),0)),"")</f>
        <v/>
      </c>
      <c r="R165" s="258" t="str">
        <f>IF(AM165="×", 0,IF(P165="未入力あり","",ROUNDDOWN(ROUNDDOWN($H165*$I165,0)*VLOOKUP($G165,【参考】数式用!$A$4:$E$54,4,FALSE),0)))</f>
        <v/>
      </c>
      <c r="S165" s="339" t="str">
        <f>IF(AN165="×", 0,IF(P165="未入力あり","",ROUNDDOWN(ROUNDDOWN($H165*$I165,0)*VLOOKUP($G165,【参考】数式用!$A$4:$E$54,5, FALSE),0)))</f>
        <v/>
      </c>
      <c r="T165" s="342"/>
      <c r="U165" s="343"/>
      <c r="AI165" s="345" t="str">
        <f t="shared" si="19"/>
        <v/>
      </c>
      <c r="AJ165" s="46" t="e">
        <f>VLOOKUP('別紙様式2-3（個表）'!$G165,【参考】数式用!$P$4:$Q$54,2, FALSE)</f>
        <v>#N/A</v>
      </c>
      <c r="AK165" s="46" t="e">
        <f>VLOOKUP('別紙様式2-3（個表）'!$G165,【参考】数式用!$P$4:$W$54,8, FALSE)</f>
        <v>#N/A</v>
      </c>
      <c r="AL165" s="46" t="e">
        <f>VLOOKUP('別紙様式2-3（個表）'!$G165,【参考】数式用!$P$4:$AD$54,15, FALSE)</f>
        <v>#N/A</v>
      </c>
      <c r="AM165" s="46" t="str">
        <f t="shared" si="20"/>
        <v/>
      </c>
      <c r="AN165" s="46" t="str">
        <f t="shared" si="21"/>
        <v/>
      </c>
      <c r="AO165" s="46" t="str">
        <f t="shared" si="22"/>
        <v/>
      </c>
      <c r="AP165" s="46" t="str">
        <f>IF(G165="", "", VLOOKUP(G165,【参考】数式用!$A$4:$M$54,13,FALSE))</f>
        <v/>
      </c>
      <c r="AQ165" s="46" t="str">
        <f t="shared" si="23"/>
        <v>―</v>
      </c>
    </row>
    <row r="166" spans="1:43" ht="45" customHeight="1">
      <c r="A166" s="114">
        <f t="shared" si="25"/>
        <v>152</v>
      </c>
      <c r="B166" s="115" t="str">
        <f>IF(基本情報入力シート!B209="","",基本情報入力シート!B209)</f>
        <v/>
      </c>
      <c r="C166" s="116" t="str">
        <f>IF(基本情報入力シート!L209="","",基本情報入力シート!L209)</f>
        <v/>
      </c>
      <c r="D166" s="116" t="str">
        <f>IF(基本情報入力シート!Q209="","",基本情報入力シート!Q209)</f>
        <v/>
      </c>
      <c r="E166" s="116" t="str">
        <f>IF(基本情報入力シート!V209="","",基本情報入力シート!V209)</f>
        <v/>
      </c>
      <c r="F166" s="116" t="str">
        <f>IF(基本情報入力シート!W209="","",基本情報入力シート!W209)</f>
        <v/>
      </c>
      <c r="G166" s="116" t="str">
        <f>IF(基本情報入力シート!Z209="","",基本情報入力シート!Z209)</f>
        <v/>
      </c>
      <c r="H166" s="216" t="str">
        <f>IF(基本情報入力シート!AD209="","",基本情報入力シート!AD209)</f>
        <v/>
      </c>
      <c r="I166" s="335" t="str">
        <f>IF(基本情報入力シート!AE209="","",基本情報入力シート!AE209)</f>
        <v/>
      </c>
      <c r="J166" s="450"/>
      <c r="K166" s="451"/>
      <c r="L166" s="449"/>
      <c r="M166" s="336" t="str">
        <f>IF(G166="", "", VLOOKUP(AO166,【参考】数式用!$AZ$3:$BA$6, 2, FALSE))</f>
        <v/>
      </c>
      <c r="N166" s="337" t="str">
        <f>IF(G166="","",VLOOKUP(G166,【参考】数式用!$A$4:$L$54,MATCH('別紙様式2-3（個表）'!M166,【参考】数式用!$J$3:$L$3,0)+9,FALSE))</f>
        <v/>
      </c>
      <c r="O166" s="453" t="s">
        <v>2396</v>
      </c>
      <c r="P166" s="338" t="str">
        <f t="shared" si="24"/>
        <v>未入力あり</v>
      </c>
      <c r="Q166" s="258" t="str">
        <f>IFERROR(IF(P166="未入力あり","",ROUNDDOWN(ROUNDDOWN($H166*$I166,0)*VLOOKUP($G166,【参考】数式用!$A$4:$E$54,3, FALSE),0)),"")</f>
        <v/>
      </c>
      <c r="R166" s="258" t="str">
        <f>IF(AM166="×", 0,IF(P166="未入力あり","",ROUNDDOWN(ROUNDDOWN($H166*$I166,0)*VLOOKUP($G166,【参考】数式用!$A$4:$E$54,4,FALSE),0)))</f>
        <v/>
      </c>
      <c r="S166" s="339" t="str">
        <f>IF(AN166="×", 0,IF(P166="未入力あり","",ROUNDDOWN(ROUNDDOWN($H166*$I166,0)*VLOOKUP($G166,【参考】数式用!$A$4:$E$54,5, FALSE),0)))</f>
        <v/>
      </c>
      <c r="T166" s="342"/>
      <c r="U166" s="343"/>
      <c r="AI166" s="345" t="str">
        <f t="shared" si="19"/>
        <v/>
      </c>
      <c r="AJ166" s="46" t="e">
        <f>VLOOKUP('別紙様式2-3（個表）'!$G166,【参考】数式用!$P$4:$Q$54,2, FALSE)</f>
        <v>#N/A</v>
      </c>
      <c r="AK166" s="46" t="e">
        <f>VLOOKUP('別紙様式2-3（個表）'!$G166,【参考】数式用!$P$4:$W$54,8, FALSE)</f>
        <v>#N/A</v>
      </c>
      <c r="AL166" s="46" t="e">
        <f>VLOOKUP('別紙様式2-3（個表）'!$G166,【参考】数式用!$P$4:$AD$54,15, FALSE)</f>
        <v>#N/A</v>
      </c>
      <c r="AM166" s="46" t="str">
        <f t="shared" si="20"/>
        <v/>
      </c>
      <c r="AN166" s="46" t="str">
        <f t="shared" si="21"/>
        <v/>
      </c>
      <c r="AO166" s="46" t="str">
        <f t="shared" si="22"/>
        <v/>
      </c>
      <c r="AP166" s="46" t="str">
        <f>IF(G166="", "", VLOOKUP(G166,【参考】数式用!$A$4:$M$54,13,FALSE))</f>
        <v/>
      </c>
      <c r="AQ166" s="46" t="str">
        <f t="shared" si="23"/>
        <v>―</v>
      </c>
    </row>
    <row r="167" spans="1:43" ht="45" customHeight="1">
      <c r="A167" s="114">
        <f t="shared" si="25"/>
        <v>153</v>
      </c>
      <c r="B167" s="115" t="str">
        <f>IF(基本情報入力シート!B210="","",基本情報入力シート!B210)</f>
        <v/>
      </c>
      <c r="C167" s="116" t="str">
        <f>IF(基本情報入力シート!L210="","",基本情報入力シート!L210)</f>
        <v/>
      </c>
      <c r="D167" s="116" t="str">
        <f>IF(基本情報入力シート!Q210="","",基本情報入力シート!Q210)</f>
        <v/>
      </c>
      <c r="E167" s="116" t="str">
        <f>IF(基本情報入力シート!V210="","",基本情報入力シート!V210)</f>
        <v/>
      </c>
      <c r="F167" s="116" t="str">
        <f>IF(基本情報入力シート!W210="","",基本情報入力シート!W210)</f>
        <v/>
      </c>
      <c r="G167" s="116" t="str">
        <f>IF(基本情報入力シート!Z210="","",基本情報入力シート!Z210)</f>
        <v/>
      </c>
      <c r="H167" s="216" t="str">
        <f>IF(基本情報入力シート!AD210="","",基本情報入力シート!AD210)</f>
        <v/>
      </c>
      <c r="I167" s="335" t="str">
        <f>IF(基本情報入力シート!AE210="","",基本情報入力シート!AE210)</f>
        <v/>
      </c>
      <c r="J167" s="450"/>
      <c r="K167" s="451"/>
      <c r="L167" s="449"/>
      <c r="M167" s="336" t="str">
        <f>IF(G167="", "", VLOOKUP(AO167,【参考】数式用!$AZ$3:$BA$6, 2, FALSE))</f>
        <v/>
      </c>
      <c r="N167" s="337" t="str">
        <f>IF(G167="","",VLOOKUP(G167,【参考】数式用!$A$4:$L$54,MATCH('別紙様式2-3（個表）'!M167,【参考】数式用!$J$3:$L$3,0)+9,FALSE))</f>
        <v/>
      </c>
      <c r="O167" s="453" t="s">
        <v>2396</v>
      </c>
      <c r="P167" s="338" t="str">
        <f t="shared" si="24"/>
        <v>未入力あり</v>
      </c>
      <c r="Q167" s="258" t="str">
        <f>IFERROR(IF(P167="未入力あり","",ROUNDDOWN(ROUNDDOWN($H167*$I167,0)*VLOOKUP($G167,【参考】数式用!$A$4:$E$54,3, FALSE),0)),"")</f>
        <v/>
      </c>
      <c r="R167" s="258" t="str">
        <f>IF(AM167="×", 0,IF(P167="未入力あり","",ROUNDDOWN(ROUNDDOWN($H167*$I167,0)*VLOOKUP($G167,【参考】数式用!$A$4:$E$54,4,FALSE),0)))</f>
        <v/>
      </c>
      <c r="S167" s="339" t="str">
        <f>IF(AN167="×", 0,IF(P167="未入力あり","",ROUNDDOWN(ROUNDDOWN($H167*$I167,0)*VLOOKUP($G167,【参考】数式用!$A$4:$E$54,5, FALSE),0)))</f>
        <v/>
      </c>
      <c r="T167" s="342"/>
      <c r="U167" s="343"/>
      <c r="AI167" s="345" t="str">
        <f t="shared" si="19"/>
        <v/>
      </c>
      <c r="AJ167" s="46" t="e">
        <f>VLOOKUP('別紙様式2-3（個表）'!$G167,【参考】数式用!$P$4:$Q$54,2, FALSE)</f>
        <v>#N/A</v>
      </c>
      <c r="AK167" s="46" t="e">
        <f>VLOOKUP('別紙様式2-3（個表）'!$G167,【参考】数式用!$P$4:$W$54,8, FALSE)</f>
        <v>#N/A</v>
      </c>
      <c r="AL167" s="46" t="e">
        <f>VLOOKUP('別紙様式2-3（個表）'!$G167,【参考】数式用!$P$4:$AD$54,15, FALSE)</f>
        <v>#N/A</v>
      </c>
      <c r="AM167" s="46" t="str">
        <f t="shared" si="20"/>
        <v/>
      </c>
      <c r="AN167" s="46" t="str">
        <f t="shared" si="21"/>
        <v/>
      </c>
      <c r="AO167" s="46" t="str">
        <f t="shared" si="22"/>
        <v/>
      </c>
      <c r="AP167" s="46" t="str">
        <f>IF(G167="", "", VLOOKUP(G167,【参考】数式用!$A$4:$M$54,13,FALSE))</f>
        <v/>
      </c>
      <c r="AQ167" s="46" t="str">
        <f t="shared" si="23"/>
        <v>―</v>
      </c>
    </row>
    <row r="168" spans="1:43" ht="45" customHeight="1">
      <c r="A168" s="114">
        <f t="shared" si="25"/>
        <v>154</v>
      </c>
      <c r="B168" s="115" t="str">
        <f>IF(基本情報入力シート!B211="","",基本情報入力シート!B211)</f>
        <v/>
      </c>
      <c r="C168" s="116" t="str">
        <f>IF(基本情報入力シート!L211="","",基本情報入力シート!L211)</f>
        <v/>
      </c>
      <c r="D168" s="116" t="str">
        <f>IF(基本情報入力シート!Q211="","",基本情報入力シート!Q211)</f>
        <v/>
      </c>
      <c r="E168" s="116" t="str">
        <f>IF(基本情報入力シート!V211="","",基本情報入力シート!V211)</f>
        <v/>
      </c>
      <c r="F168" s="116" t="str">
        <f>IF(基本情報入力シート!W211="","",基本情報入力シート!W211)</f>
        <v/>
      </c>
      <c r="G168" s="116" t="str">
        <f>IF(基本情報入力シート!Z211="","",基本情報入力シート!Z211)</f>
        <v/>
      </c>
      <c r="H168" s="216" t="str">
        <f>IF(基本情報入力シート!AD211="","",基本情報入力シート!AD211)</f>
        <v/>
      </c>
      <c r="I168" s="335" t="str">
        <f>IF(基本情報入力シート!AE211="","",基本情報入力シート!AE211)</f>
        <v/>
      </c>
      <c r="J168" s="450"/>
      <c r="K168" s="451"/>
      <c r="L168" s="449"/>
      <c r="M168" s="336" t="str">
        <f>IF(G168="", "", VLOOKUP(AO168,【参考】数式用!$AZ$3:$BA$6, 2, FALSE))</f>
        <v/>
      </c>
      <c r="N168" s="337" t="str">
        <f>IF(G168="","",VLOOKUP(G168,【参考】数式用!$A$4:$L$54,MATCH('別紙様式2-3（個表）'!M168,【参考】数式用!$J$3:$L$3,0)+9,FALSE))</f>
        <v/>
      </c>
      <c r="O168" s="453" t="s">
        <v>2396</v>
      </c>
      <c r="P168" s="338" t="str">
        <f t="shared" si="24"/>
        <v>未入力あり</v>
      </c>
      <c r="Q168" s="258" t="str">
        <f>IFERROR(IF(P168="未入力あり","",ROUNDDOWN(ROUNDDOWN($H168*$I168,0)*VLOOKUP($G168,【参考】数式用!$A$4:$E$54,3, FALSE),0)),"")</f>
        <v/>
      </c>
      <c r="R168" s="258" t="str">
        <f>IF(AM168="×", 0,IF(P168="未入力あり","",ROUNDDOWN(ROUNDDOWN($H168*$I168,0)*VLOOKUP($G168,【参考】数式用!$A$4:$E$54,4,FALSE),0)))</f>
        <v/>
      </c>
      <c r="S168" s="339" t="str">
        <f>IF(AN168="×", 0,IF(P168="未入力あり","",ROUNDDOWN(ROUNDDOWN($H168*$I168,0)*VLOOKUP($G168,【参考】数式用!$A$4:$E$54,5, FALSE),0)))</f>
        <v/>
      </c>
      <c r="T168" s="342"/>
      <c r="U168" s="343"/>
      <c r="AI168" s="345" t="str">
        <f t="shared" si="19"/>
        <v/>
      </c>
      <c r="AJ168" s="46" t="e">
        <f>VLOOKUP('別紙様式2-3（個表）'!$G168,【参考】数式用!$P$4:$Q$54,2, FALSE)</f>
        <v>#N/A</v>
      </c>
      <c r="AK168" s="46" t="e">
        <f>VLOOKUP('別紙様式2-3（個表）'!$G168,【参考】数式用!$P$4:$W$54,8, FALSE)</f>
        <v>#N/A</v>
      </c>
      <c r="AL168" s="46" t="e">
        <f>VLOOKUP('別紙様式2-3（個表）'!$G168,【参考】数式用!$P$4:$AD$54,15, FALSE)</f>
        <v>#N/A</v>
      </c>
      <c r="AM168" s="46" t="str">
        <f t="shared" si="20"/>
        <v/>
      </c>
      <c r="AN168" s="46" t="str">
        <f t="shared" si="21"/>
        <v/>
      </c>
      <c r="AO168" s="46" t="str">
        <f t="shared" si="22"/>
        <v/>
      </c>
      <c r="AP168" s="46" t="str">
        <f>IF(G168="", "", VLOOKUP(G168,【参考】数式用!$A$4:$M$54,13,FALSE))</f>
        <v/>
      </c>
      <c r="AQ168" s="46" t="str">
        <f t="shared" si="23"/>
        <v>―</v>
      </c>
    </row>
    <row r="169" spans="1:43" ht="45" customHeight="1">
      <c r="A169" s="114">
        <f t="shared" si="25"/>
        <v>155</v>
      </c>
      <c r="B169" s="115" t="str">
        <f>IF(基本情報入力シート!B212="","",基本情報入力シート!B212)</f>
        <v/>
      </c>
      <c r="C169" s="116" t="str">
        <f>IF(基本情報入力シート!L212="","",基本情報入力シート!L212)</f>
        <v/>
      </c>
      <c r="D169" s="116" t="str">
        <f>IF(基本情報入力シート!Q212="","",基本情報入力シート!Q212)</f>
        <v/>
      </c>
      <c r="E169" s="116" t="str">
        <f>IF(基本情報入力シート!V212="","",基本情報入力シート!V212)</f>
        <v/>
      </c>
      <c r="F169" s="116" t="str">
        <f>IF(基本情報入力シート!W212="","",基本情報入力シート!W212)</f>
        <v/>
      </c>
      <c r="G169" s="116" t="str">
        <f>IF(基本情報入力シート!Z212="","",基本情報入力シート!Z212)</f>
        <v/>
      </c>
      <c r="H169" s="216" t="str">
        <f>IF(基本情報入力シート!AD212="","",基本情報入力シート!AD212)</f>
        <v/>
      </c>
      <c r="I169" s="335" t="str">
        <f>IF(基本情報入力シート!AE212="","",基本情報入力シート!AE212)</f>
        <v/>
      </c>
      <c r="J169" s="450"/>
      <c r="K169" s="451"/>
      <c r="L169" s="449"/>
      <c r="M169" s="336" t="str">
        <f>IF(G169="", "", VLOOKUP(AO169,【参考】数式用!$AZ$3:$BA$6, 2, FALSE))</f>
        <v/>
      </c>
      <c r="N169" s="337" t="str">
        <f>IF(G169="","",VLOOKUP(G169,【参考】数式用!$A$4:$L$54,MATCH('別紙様式2-3（個表）'!M169,【参考】数式用!$J$3:$L$3,0)+9,FALSE))</f>
        <v/>
      </c>
      <c r="O169" s="453" t="s">
        <v>2396</v>
      </c>
      <c r="P169" s="338" t="str">
        <f t="shared" si="24"/>
        <v>未入力あり</v>
      </c>
      <c r="Q169" s="258" t="str">
        <f>IFERROR(IF(P169="未入力あり","",ROUNDDOWN(ROUNDDOWN($H169*$I169,0)*VLOOKUP($G169,【参考】数式用!$A$4:$E$54,3, FALSE),0)),"")</f>
        <v/>
      </c>
      <c r="R169" s="258" t="str">
        <f>IF(AM169="×", 0,IF(P169="未入力あり","",ROUNDDOWN(ROUNDDOWN($H169*$I169,0)*VLOOKUP($G169,【参考】数式用!$A$4:$E$54,4,FALSE),0)))</f>
        <v/>
      </c>
      <c r="S169" s="339" t="str">
        <f>IF(AN169="×", 0,IF(P169="未入力あり","",ROUNDDOWN(ROUNDDOWN($H169*$I169,0)*VLOOKUP($G169,【参考】数式用!$A$4:$E$54,5, FALSE),0)))</f>
        <v/>
      </c>
      <c r="T169" s="342"/>
      <c r="U169" s="343"/>
      <c r="AI169" s="345" t="str">
        <f t="shared" si="19"/>
        <v/>
      </c>
      <c r="AJ169" s="46" t="e">
        <f>VLOOKUP('別紙様式2-3（個表）'!$G169,【参考】数式用!$P$4:$Q$54,2, FALSE)</f>
        <v>#N/A</v>
      </c>
      <c r="AK169" s="46" t="e">
        <f>VLOOKUP('別紙様式2-3（個表）'!$G169,【参考】数式用!$P$4:$W$54,8, FALSE)</f>
        <v>#N/A</v>
      </c>
      <c r="AL169" s="46" t="e">
        <f>VLOOKUP('別紙様式2-3（個表）'!$G169,【参考】数式用!$P$4:$AD$54,15, FALSE)</f>
        <v>#N/A</v>
      </c>
      <c r="AM169" s="46" t="str">
        <f t="shared" si="20"/>
        <v/>
      </c>
      <c r="AN169" s="46" t="str">
        <f t="shared" si="21"/>
        <v/>
      </c>
      <c r="AO169" s="46" t="str">
        <f t="shared" si="22"/>
        <v/>
      </c>
      <c r="AP169" s="46" t="str">
        <f>IF(G169="", "", VLOOKUP(G169,【参考】数式用!$A$4:$M$54,13,FALSE))</f>
        <v/>
      </c>
      <c r="AQ169" s="46" t="str">
        <f t="shared" si="23"/>
        <v>―</v>
      </c>
    </row>
    <row r="170" spans="1:43" ht="45" customHeight="1">
      <c r="A170" s="114">
        <f t="shared" si="25"/>
        <v>156</v>
      </c>
      <c r="B170" s="115" t="str">
        <f>IF(基本情報入力シート!B213="","",基本情報入力シート!B213)</f>
        <v/>
      </c>
      <c r="C170" s="116" t="str">
        <f>IF(基本情報入力シート!L213="","",基本情報入力シート!L213)</f>
        <v/>
      </c>
      <c r="D170" s="116" t="str">
        <f>IF(基本情報入力シート!Q213="","",基本情報入力シート!Q213)</f>
        <v/>
      </c>
      <c r="E170" s="116" t="str">
        <f>IF(基本情報入力シート!V213="","",基本情報入力シート!V213)</f>
        <v/>
      </c>
      <c r="F170" s="116" t="str">
        <f>IF(基本情報入力シート!W213="","",基本情報入力シート!W213)</f>
        <v/>
      </c>
      <c r="G170" s="116" t="str">
        <f>IF(基本情報入力シート!Z213="","",基本情報入力シート!Z213)</f>
        <v/>
      </c>
      <c r="H170" s="216" t="str">
        <f>IF(基本情報入力シート!AD213="","",基本情報入力シート!AD213)</f>
        <v/>
      </c>
      <c r="I170" s="335" t="str">
        <f>IF(基本情報入力シート!AE213="","",基本情報入力シート!AE213)</f>
        <v/>
      </c>
      <c r="J170" s="450"/>
      <c r="K170" s="451"/>
      <c r="L170" s="449"/>
      <c r="M170" s="336" t="str">
        <f>IF(G170="", "", VLOOKUP(AO170,【参考】数式用!$AZ$3:$BA$6, 2, FALSE))</f>
        <v/>
      </c>
      <c r="N170" s="337" t="str">
        <f>IF(G170="","",VLOOKUP(G170,【参考】数式用!$A$4:$L$54,MATCH('別紙様式2-3（個表）'!M170,【参考】数式用!$J$3:$L$3,0)+9,FALSE))</f>
        <v/>
      </c>
      <c r="O170" s="453" t="s">
        <v>2396</v>
      </c>
      <c r="P170" s="338" t="str">
        <f t="shared" si="24"/>
        <v>未入力あり</v>
      </c>
      <c r="Q170" s="258" t="str">
        <f>IFERROR(IF(P170="未入力あり","",ROUNDDOWN(ROUNDDOWN($H170*$I170,0)*VLOOKUP($G170,【参考】数式用!$A$4:$E$54,3, FALSE),0)),"")</f>
        <v/>
      </c>
      <c r="R170" s="258" t="str">
        <f>IF(AM170="×", 0,IF(P170="未入力あり","",ROUNDDOWN(ROUNDDOWN($H170*$I170,0)*VLOOKUP($G170,【参考】数式用!$A$4:$E$54,4,FALSE),0)))</f>
        <v/>
      </c>
      <c r="S170" s="339" t="str">
        <f>IF(AN170="×", 0,IF(P170="未入力あり","",ROUNDDOWN(ROUNDDOWN($H170*$I170,0)*VLOOKUP($G170,【参考】数式用!$A$4:$E$54,5, FALSE),0)))</f>
        <v/>
      </c>
      <c r="T170" s="342"/>
      <c r="U170" s="343"/>
      <c r="AI170" s="345" t="str">
        <f t="shared" si="19"/>
        <v/>
      </c>
      <c r="AJ170" s="46" t="e">
        <f>VLOOKUP('別紙様式2-3（個表）'!$G170,【参考】数式用!$P$4:$Q$54,2, FALSE)</f>
        <v>#N/A</v>
      </c>
      <c r="AK170" s="46" t="e">
        <f>VLOOKUP('別紙様式2-3（個表）'!$G170,【参考】数式用!$P$4:$W$54,8, FALSE)</f>
        <v>#N/A</v>
      </c>
      <c r="AL170" s="46" t="e">
        <f>VLOOKUP('別紙様式2-3（個表）'!$G170,【参考】数式用!$P$4:$AD$54,15, FALSE)</f>
        <v>#N/A</v>
      </c>
      <c r="AM170" s="46" t="str">
        <f t="shared" si="20"/>
        <v/>
      </c>
      <c r="AN170" s="46" t="str">
        <f t="shared" si="21"/>
        <v/>
      </c>
      <c r="AO170" s="46" t="str">
        <f t="shared" si="22"/>
        <v/>
      </c>
      <c r="AP170" s="46" t="str">
        <f>IF(G170="", "", VLOOKUP(G170,【参考】数式用!$A$4:$M$54,13,FALSE))</f>
        <v/>
      </c>
      <c r="AQ170" s="46" t="str">
        <f t="shared" si="23"/>
        <v>―</v>
      </c>
    </row>
    <row r="171" spans="1:43" ht="45" customHeight="1">
      <c r="A171" s="114">
        <f t="shared" si="25"/>
        <v>157</v>
      </c>
      <c r="B171" s="115" t="str">
        <f>IF(基本情報入力シート!B214="","",基本情報入力シート!B214)</f>
        <v/>
      </c>
      <c r="C171" s="116" t="str">
        <f>IF(基本情報入力シート!L214="","",基本情報入力シート!L214)</f>
        <v/>
      </c>
      <c r="D171" s="116" t="str">
        <f>IF(基本情報入力シート!Q214="","",基本情報入力シート!Q214)</f>
        <v/>
      </c>
      <c r="E171" s="116" t="str">
        <f>IF(基本情報入力シート!V214="","",基本情報入力シート!V214)</f>
        <v/>
      </c>
      <c r="F171" s="116" t="str">
        <f>IF(基本情報入力シート!W214="","",基本情報入力シート!W214)</f>
        <v/>
      </c>
      <c r="G171" s="116" t="str">
        <f>IF(基本情報入力シート!Z214="","",基本情報入力シート!Z214)</f>
        <v/>
      </c>
      <c r="H171" s="216" t="str">
        <f>IF(基本情報入力シート!AD214="","",基本情報入力シート!AD214)</f>
        <v/>
      </c>
      <c r="I171" s="335" t="str">
        <f>IF(基本情報入力シート!AE214="","",基本情報入力シート!AE214)</f>
        <v/>
      </c>
      <c r="J171" s="450"/>
      <c r="K171" s="451"/>
      <c r="L171" s="449"/>
      <c r="M171" s="336" t="str">
        <f>IF(G171="", "", VLOOKUP(AO171,【参考】数式用!$AZ$3:$BA$6, 2, FALSE))</f>
        <v/>
      </c>
      <c r="N171" s="337" t="str">
        <f>IF(G171="","",VLOOKUP(G171,【参考】数式用!$A$4:$L$54,MATCH('別紙様式2-3（個表）'!M171,【参考】数式用!$J$3:$L$3,0)+9,FALSE))</f>
        <v/>
      </c>
      <c r="O171" s="453" t="s">
        <v>2396</v>
      </c>
      <c r="P171" s="338" t="str">
        <f t="shared" si="24"/>
        <v>未入力あり</v>
      </c>
      <c r="Q171" s="258" t="str">
        <f>IFERROR(IF(P171="未入力あり","",ROUNDDOWN(ROUNDDOWN($H171*$I171,0)*VLOOKUP($G171,【参考】数式用!$A$4:$E$54,3, FALSE),0)),"")</f>
        <v/>
      </c>
      <c r="R171" s="258" t="str">
        <f>IF(AM171="×", 0,IF(P171="未入力あり","",ROUNDDOWN(ROUNDDOWN($H171*$I171,0)*VLOOKUP($G171,【参考】数式用!$A$4:$E$54,4,FALSE),0)))</f>
        <v/>
      </c>
      <c r="S171" s="339" t="str">
        <f>IF(AN171="×", 0,IF(P171="未入力あり","",ROUNDDOWN(ROUNDDOWN($H171*$I171,0)*VLOOKUP($G171,【参考】数式用!$A$4:$E$54,5, FALSE),0)))</f>
        <v/>
      </c>
      <c r="T171" s="342"/>
      <c r="U171" s="343"/>
      <c r="AI171" s="345" t="str">
        <f t="shared" si="19"/>
        <v/>
      </c>
      <c r="AJ171" s="46" t="e">
        <f>VLOOKUP('別紙様式2-3（個表）'!$G171,【参考】数式用!$P$4:$Q$54,2, FALSE)</f>
        <v>#N/A</v>
      </c>
      <c r="AK171" s="46" t="e">
        <f>VLOOKUP('別紙様式2-3（個表）'!$G171,【参考】数式用!$P$4:$W$54,8, FALSE)</f>
        <v>#N/A</v>
      </c>
      <c r="AL171" s="46" t="e">
        <f>VLOOKUP('別紙様式2-3（個表）'!$G171,【参考】数式用!$P$4:$AD$54,15, FALSE)</f>
        <v>#N/A</v>
      </c>
      <c r="AM171" s="46" t="str">
        <f t="shared" si="20"/>
        <v/>
      </c>
      <c r="AN171" s="46" t="str">
        <f t="shared" si="21"/>
        <v/>
      </c>
      <c r="AO171" s="46" t="str">
        <f t="shared" si="22"/>
        <v/>
      </c>
      <c r="AP171" s="46" t="str">
        <f>IF(G171="", "", VLOOKUP(G171,【参考】数式用!$A$4:$M$54,13,FALSE))</f>
        <v/>
      </c>
      <c r="AQ171" s="46" t="str">
        <f t="shared" si="23"/>
        <v>―</v>
      </c>
    </row>
    <row r="172" spans="1:43" ht="45" customHeight="1">
      <c r="A172" s="114">
        <f t="shared" si="25"/>
        <v>158</v>
      </c>
      <c r="B172" s="115" t="str">
        <f>IF(基本情報入力シート!B215="","",基本情報入力シート!B215)</f>
        <v/>
      </c>
      <c r="C172" s="116" t="str">
        <f>IF(基本情報入力シート!L215="","",基本情報入力シート!L215)</f>
        <v/>
      </c>
      <c r="D172" s="116" t="str">
        <f>IF(基本情報入力シート!Q215="","",基本情報入力シート!Q215)</f>
        <v/>
      </c>
      <c r="E172" s="116" t="str">
        <f>IF(基本情報入力シート!V215="","",基本情報入力シート!V215)</f>
        <v/>
      </c>
      <c r="F172" s="116" t="str">
        <f>IF(基本情報入力シート!W215="","",基本情報入力シート!W215)</f>
        <v/>
      </c>
      <c r="G172" s="116" t="str">
        <f>IF(基本情報入力シート!Z215="","",基本情報入力シート!Z215)</f>
        <v/>
      </c>
      <c r="H172" s="216" t="str">
        <f>IF(基本情報入力シート!AD215="","",基本情報入力シート!AD215)</f>
        <v/>
      </c>
      <c r="I172" s="335" t="str">
        <f>IF(基本情報入力シート!AE215="","",基本情報入力シート!AE215)</f>
        <v/>
      </c>
      <c r="J172" s="450"/>
      <c r="K172" s="451"/>
      <c r="L172" s="449"/>
      <c r="M172" s="336" t="str">
        <f>IF(G172="", "", VLOOKUP(AO172,【参考】数式用!$AZ$3:$BA$6, 2, FALSE))</f>
        <v/>
      </c>
      <c r="N172" s="337" t="str">
        <f>IF(G172="","",VLOOKUP(G172,【参考】数式用!$A$4:$L$54,MATCH('別紙様式2-3（個表）'!M172,【参考】数式用!$J$3:$L$3,0)+9,FALSE))</f>
        <v/>
      </c>
      <c r="O172" s="453" t="s">
        <v>2396</v>
      </c>
      <c r="P172" s="338" t="str">
        <f t="shared" si="24"/>
        <v>未入力あり</v>
      </c>
      <c r="Q172" s="258" t="str">
        <f>IFERROR(IF(P172="未入力あり","",ROUNDDOWN(ROUNDDOWN($H172*$I172,0)*VLOOKUP($G172,【参考】数式用!$A$4:$E$54,3, FALSE),0)),"")</f>
        <v/>
      </c>
      <c r="R172" s="258" t="str">
        <f>IF(AM172="×", 0,IF(P172="未入力あり","",ROUNDDOWN(ROUNDDOWN($H172*$I172,0)*VLOOKUP($G172,【参考】数式用!$A$4:$E$54,4,FALSE),0)))</f>
        <v/>
      </c>
      <c r="S172" s="339" t="str">
        <f>IF(AN172="×", 0,IF(P172="未入力あり","",ROUNDDOWN(ROUNDDOWN($H172*$I172,0)*VLOOKUP($G172,【参考】数式用!$A$4:$E$54,5, FALSE),0)))</f>
        <v/>
      </c>
      <c r="T172" s="342"/>
      <c r="U172" s="343"/>
      <c r="AI172" s="345" t="str">
        <f t="shared" si="19"/>
        <v/>
      </c>
      <c r="AJ172" s="46" t="e">
        <f>VLOOKUP('別紙様式2-3（個表）'!$G172,【参考】数式用!$P$4:$Q$54,2, FALSE)</f>
        <v>#N/A</v>
      </c>
      <c r="AK172" s="46" t="e">
        <f>VLOOKUP('別紙様式2-3（個表）'!$G172,【参考】数式用!$P$4:$W$54,8, FALSE)</f>
        <v>#N/A</v>
      </c>
      <c r="AL172" s="46" t="e">
        <f>VLOOKUP('別紙様式2-3（個表）'!$G172,【参考】数式用!$P$4:$AD$54,15, FALSE)</f>
        <v>#N/A</v>
      </c>
      <c r="AM172" s="46" t="str">
        <f t="shared" si="20"/>
        <v/>
      </c>
      <c r="AN172" s="46" t="str">
        <f t="shared" si="21"/>
        <v/>
      </c>
      <c r="AO172" s="46" t="str">
        <f t="shared" si="22"/>
        <v/>
      </c>
      <c r="AP172" s="46" t="str">
        <f>IF(G172="", "", VLOOKUP(G172,【参考】数式用!$A$4:$M$54,13,FALSE))</f>
        <v/>
      </c>
      <c r="AQ172" s="46" t="str">
        <f t="shared" si="23"/>
        <v>―</v>
      </c>
    </row>
    <row r="173" spans="1:43" ht="45" customHeight="1">
      <c r="A173" s="114">
        <f t="shared" si="25"/>
        <v>159</v>
      </c>
      <c r="B173" s="115" t="str">
        <f>IF(基本情報入力シート!B216="","",基本情報入力シート!B216)</f>
        <v/>
      </c>
      <c r="C173" s="116" t="str">
        <f>IF(基本情報入力シート!L216="","",基本情報入力シート!L216)</f>
        <v/>
      </c>
      <c r="D173" s="116" t="str">
        <f>IF(基本情報入力シート!Q216="","",基本情報入力シート!Q216)</f>
        <v/>
      </c>
      <c r="E173" s="116" t="str">
        <f>IF(基本情報入力シート!V216="","",基本情報入力シート!V216)</f>
        <v/>
      </c>
      <c r="F173" s="116" t="str">
        <f>IF(基本情報入力シート!W216="","",基本情報入力シート!W216)</f>
        <v/>
      </c>
      <c r="G173" s="116" t="str">
        <f>IF(基本情報入力シート!Z216="","",基本情報入力シート!Z216)</f>
        <v/>
      </c>
      <c r="H173" s="216" t="str">
        <f>IF(基本情報入力シート!AD216="","",基本情報入力シート!AD216)</f>
        <v/>
      </c>
      <c r="I173" s="335" t="str">
        <f>IF(基本情報入力シート!AE216="","",基本情報入力シート!AE216)</f>
        <v/>
      </c>
      <c r="J173" s="450"/>
      <c r="K173" s="451"/>
      <c r="L173" s="449"/>
      <c r="M173" s="336" t="str">
        <f>IF(G173="", "", VLOOKUP(AO173,【参考】数式用!$AZ$3:$BA$6, 2, FALSE))</f>
        <v/>
      </c>
      <c r="N173" s="337" t="str">
        <f>IF(G173="","",VLOOKUP(G173,【参考】数式用!$A$4:$L$54,MATCH('別紙様式2-3（個表）'!M173,【参考】数式用!$J$3:$L$3,0)+9,FALSE))</f>
        <v/>
      </c>
      <c r="O173" s="453" t="s">
        <v>2396</v>
      </c>
      <c r="P173" s="338" t="str">
        <f t="shared" si="24"/>
        <v>未入力あり</v>
      </c>
      <c r="Q173" s="258" t="str">
        <f>IFERROR(IF(P173="未入力あり","",ROUNDDOWN(ROUNDDOWN($H173*$I173,0)*VLOOKUP($G173,【参考】数式用!$A$4:$E$54,3, FALSE),0)),"")</f>
        <v/>
      </c>
      <c r="R173" s="258" t="str">
        <f>IF(AM173="×", 0,IF(P173="未入力あり","",ROUNDDOWN(ROUNDDOWN($H173*$I173,0)*VLOOKUP($G173,【参考】数式用!$A$4:$E$54,4,FALSE),0)))</f>
        <v/>
      </c>
      <c r="S173" s="339" t="str">
        <f>IF(AN173="×", 0,IF(P173="未入力あり","",ROUNDDOWN(ROUNDDOWN($H173*$I173,0)*VLOOKUP($G173,【参考】数式用!$A$4:$E$54,5, FALSE),0)))</f>
        <v/>
      </c>
      <c r="T173" s="342"/>
      <c r="U173" s="343"/>
      <c r="AI173" s="345" t="str">
        <f t="shared" si="19"/>
        <v/>
      </c>
      <c r="AJ173" s="46" t="e">
        <f>VLOOKUP('別紙様式2-3（個表）'!$G173,【参考】数式用!$P$4:$Q$54,2, FALSE)</f>
        <v>#N/A</v>
      </c>
      <c r="AK173" s="46" t="e">
        <f>VLOOKUP('別紙様式2-3（個表）'!$G173,【参考】数式用!$P$4:$W$54,8, FALSE)</f>
        <v>#N/A</v>
      </c>
      <c r="AL173" s="46" t="e">
        <f>VLOOKUP('別紙様式2-3（個表）'!$G173,【参考】数式用!$P$4:$AD$54,15, FALSE)</f>
        <v>#N/A</v>
      </c>
      <c r="AM173" s="46" t="str">
        <f t="shared" si="20"/>
        <v/>
      </c>
      <c r="AN173" s="46" t="str">
        <f t="shared" si="21"/>
        <v/>
      </c>
      <c r="AO173" s="46" t="str">
        <f t="shared" si="22"/>
        <v/>
      </c>
      <c r="AP173" s="46" t="str">
        <f>IF(G173="", "", VLOOKUP(G173,【参考】数式用!$A$4:$M$54,13,FALSE))</f>
        <v/>
      </c>
      <c r="AQ173" s="46" t="str">
        <f t="shared" si="23"/>
        <v>―</v>
      </c>
    </row>
    <row r="174" spans="1:43" ht="45" customHeight="1">
      <c r="A174" s="114">
        <f t="shared" si="25"/>
        <v>160</v>
      </c>
      <c r="B174" s="115" t="str">
        <f>IF(基本情報入力シート!B217="","",基本情報入力シート!B217)</f>
        <v/>
      </c>
      <c r="C174" s="116" t="str">
        <f>IF(基本情報入力シート!L217="","",基本情報入力シート!L217)</f>
        <v/>
      </c>
      <c r="D174" s="116" t="str">
        <f>IF(基本情報入力シート!Q217="","",基本情報入力シート!Q217)</f>
        <v/>
      </c>
      <c r="E174" s="116" t="str">
        <f>IF(基本情報入力シート!V217="","",基本情報入力シート!V217)</f>
        <v/>
      </c>
      <c r="F174" s="116" t="str">
        <f>IF(基本情報入力シート!W217="","",基本情報入力シート!W217)</f>
        <v/>
      </c>
      <c r="G174" s="116" t="str">
        <f>IF(基本情報入力シート!Z217="","",基本情報入力シート!Z217)</f>
        <v/>
      </c>
      <c r="H174" s="216" t="str">
        <f>IF(基本情報入力シート!AD217="","",基本情報入力シート!AD217)</f>
        <v/>
      </c>
      <c r="I174" s="335" t="str">
        <f>IF(基本情報入力シート!AE217="","",基本情報入力シート!AE217)</f>
        <v/>
      </c>
      <c r="J174" s="450"/>
      <c r="K174" s="451"/>
      <c r="L174" s="449"/>
      <c r="M174" s="336" t="str">
        <f>IF(G174="", "", VLOOKUP(AO174,【参考】数式用!$AZ$3:$BA$6, 2, FALSE))</f>
        <v/>
      </c>
      <c r="N174" s="337" t="str">
        <f>IF(G174="","",VLOOKUP(G174,【参考】数式用!$A$4:$L$54,MATCH('別紙様式2-3（個表）'!M174,【参考】数式用!$J$3:$L$3,0)+9,FALSE))</f>
        <v/>
      </c>
      <c r="O174" s="453" t="s">
        <v>2396</v>
      </c>
      <c r="P174" s="338" t="str">
        <f t="shared" si="24"/>
        <v>未入力あり</v>
      </c>
      <c r="Q174" s="258" t="str">
        <f>IFERROR(IF(P174="未入力あり","",ROUNDDOWN(ROUNDDOWN($H174*$I174,0)*VLOOKUP($G174,【参考】数式用!$A$4:$E$54,3, FALSE),0)),"")</f>
        <v/>
      </c>
      <c r="R174" s="258" t="str">
        <f>IF(AM174="×", 0,IF(P174="未入力あり","",ROUNDDOWN(ROUNDDOWN($H174*$I174,0)*VLOOKUP($G174,【参考】数式用!$A$4:$E$54,4,FALSE),0)))</f>
        <v/>
      </c>
      <c r="S174" s="339" t="str">
        <f>IF(AN174="×", 0,IF(P174="未入力あり","",ROUNDDOWN(ROUNDDOWN($H174*$I174,0)*VLOOKUP($G174,【参考】数式用!$A$4:$E$54,5, FALSE),0)))</f>
        <v/>
      </c>
      <c r="T174" s="342"/>
      <c r="U174" s="343"/>
      <c r="AI174" s="345" t="str">
        <f t="shared" si="19"/>
        <v/>
      </c>
      <c r="AJ174" s="46" t="e">
        <f>VLOOKUP('別紙様式2-3（個表）'!$G174,【参考】数式用!$P$4:$Q$54,2, FALSE)</f>
        <v>#N/A</v>
      </c>
      <c r="AK174" s="46" t="e">
        <f>VLOOKUP('別紙様式2-3（個表）'!$G174,【参考】数式用!$P$4:$W$54,8, FALSE)</f>
        <v>#N/A</v>
      </c>
      <c r="AL174" s="46" t="e">
        <f>VLOOKUP('別紙様式2-3（個表）'!$G174,【参考】数式用!$P$4:$AD$54,15, FALSE)</f>
        <v>#N/A</v>
      </c>
      <c r="AM174" s="46" t="str">
        <f t="shared" si="20"/>
        <v/>
      </c>
      <c r="AN174" s="46" t="str">
        <f t="shared" si="21"/>
        <v/>
      </c>
      <c r="AO174" s="46" t="str">
        <f t="shared" si="22"/>
        <v/>
      </c>
      <c r="AP174" s="46" t="str">
        <f>IF(G174="", "", VLOOKUP(G174,【参考】数式用!$A$4:$M$54,13,FALSE))</f>
        <v/>
      </c>
      <c r="AQ174" s="46" t="str">
        <f t="shared" si="23"/>
        <v>―</v>
      </c>
    </row>
    <row r="175" spans="1:43" ht="45" customHeight="1">
      <c r="A175" s="114">
        <f t="shared" si="25"/>
        <v>161</v>
      </c>
      <c r="B175" s="115" t="str">
        <f>IF(基本情報入力シート!B218="","",基本情報入力シート!B218)</f>
        <v/>
      </c>
      <c r="C175" s="116" t="str">
        <f>IF(基本情報入力シート!L218="","",基本情報入力シート!L218)</f>
        <v/>
      </c>
      <c r="D175" s="116" t="str">
        <f>IF(基本情報入力シート!Q218="","",基本情報入力シート!Q218)</f>
        <v/>
      </c>
      <c r="E175" s="116" t="str">
        <f>IF(基本情報入力シート!V218="","",基本情報入力シート!V218)</f>
        <v/>
      </c>
      <c r="F175" s="116" t="str">
        <f>IF(基本情報入力シート!W218="","",基本情報入力シート!W218)</f>
        <v/>
      </c>
      <c r="G175" s="116" t="str">
        <f>IF(基本情報入力シート!Z218="","",基本情報入力シート!Z218)</f>
        <v/>
      </c>
      <c r="H175" s="216" t="str">
        <f>IF(基本情報入力シート!AD218="","",基本情報入力シート!AD218)</f>
        <v/>
      </c>
      <c r="I175" s="335" t="str">
        <f>IF(基本情報入力シート!AE218="","",基本情報入力シート!AE218)</f>
        <v/>
      </c>
      <c r="J175" s="450"/>
      <c r="K175" s="451"/>
      <c r="L175" s="449"/>
      <c r="M175" s="336" t="str">
        <f>IF(G175="", "", VLOOKUP(AO175,【参考】数式用!$AZ$3:$BA$6, 2, FALSE))</f>
        <v/>
      </c>
      <c r="N175" s="337" t="str">
        <f>IF(G175="","",VLOOKUP(G175,【参考】数式用!$A$4:$L$54,MATCH('別紙様式2-3（個表）'!M175,【参考】数式用!$J$3:$L$3,0)+9,FALSE))</f>
        <v/>
      </c>
      <c r="O175" s="453" t="s">
        <v>2396</v>
      </c>
      <c r="P175" s="338" t="str">
        <f t="shared" si="24"/>
        <v>未入力あり</v>
      </c>
      <c r="Q175" s="258" t="str">
        <f>IFERROR(IF(P175="未入力あり","",ROUNDDOWN(ROUNDDOWN($H175*$I175,0)*VLOOKUP($G175,【参考】数式用!$A$4:$E$54,3, FALSE),0)),"")</f>
        <v/>
      </c>
      <c r="R175" s="258" t="str">
        <f>IF(AM175="×", 0,IF(P175="未入力あり","",ROUNDDOWN(ROUNDDOWN($H175*$I175,0)*VLOOKUP($G175,【参考】数式用!$A$4:$E$54,4,FALSE),0)))</f>
        <v/>
      </c>
      <c r="S175" s="339" t="str">
        <f>IF(AN175="×", 0,IF(P175="未入力あり","",ROUNDDOWN(ROUNDDOWN($H175*$I175,0)*VLOOKUP($G175,【参考】数式用!$A$4:$E$54,5, FALSE),0)))</f>
        <v/>
      </c>
      <c r="T175" s="342"/>
      <c r="U175" s="343"/>
      <c r="AI175" s="345" t="str">
        <f t="shared" si="19"/>
        <v/>
      </c>
      <c r="AJ175" s="46" t="e">
        <f>VLOOKUP('別紙様式2-3（個表）'!$G175,【参考】数式用!$P$4:$Q$54,2, FALSE)</f>
        <v>#N/A</v>
      </c>
      <c r="AK175" s="46" t="e">
        <f>VLOOKUP('別紙様式2-3（個表）'!$G175,【参考】数式用!$P$4:$W$54,8, FALSE)</f>
        <v>#N/A</v>
      </c>
      <c r="AL175" s="46" t="e">
        <f>VLOOKUP('別紙様式2-3（個表）'!$G175,【参考】数式用!$P$4:$AD$54,15, FALSE)</f>
        <v>#N/A</v>
      </c>
      <c r="AM175" s="46" t="str">
        <f t="shared" si="20"/>
        <v/>
      </c>
      <c r="AN175" s="46" t="str">
        <f t="shared" si="21"/>
        <v/>
      </c>
      <c r="AO175" s="46" t="str">
        <f t="shared" si="22"/>
        <v/>
      </c>
      <c r="AP175" s="46" t="str">
        <f>IF(G175="", "", VLOOKUP(G175,【参考】数式用!$A$4:$M$54,13,FALSE))</f>
        <v/>
      </c>
      <c r="AQ175" s="46" t="str">
        <f t="shared" si="23"/>
        <v>―</v>
      </c>
    </row>
    <row r="176" spans="1:43" ht="45" customHeight="1">
      <c r="A176" s="114">
        <f t="shared" si="25"/>
        <v>162</v>
      </c>
      <c r="B176" s="115" t="str">
        <f>IF(基本情報入力シート!B219="","",基本情報入力シート!B219)</f>
        <v/>
      </c>
      <c r="C176" s="116" t="str">
        <f>IF(基本情報入力シート!L219="","",基本情報入力シート!L219)</f>
        <v/>
      </c>
      <c r="D176" s="116" t="str">
        <f>IF(基本情報入力シート!Q219="","",基本情報入力シート!Q219)</f>
        <v/>
      </c>
      <c r="E176" s="116" t="str">
        <f>IF(基本情報入力シート!V219="","",基本情報入力シート!V219)</f>
        <v/>
      </c>
      <c r="F176" s="116" t="str">
        <f>IF(基本情報入力シート!W219="","",基本情報入力シート!W219)</f>
        <v/>
      </c>
      <c r="G176" s="116" t="str">
        <f>IF(基本情報入力シート!Z219="","",基本情報入力シート!Z219)</f>
        <v/>
      </c>
      <c r="H176" s="216" t="str">
        <f>IF(基本情報入力シート!AD219="","",基本情報入力シート!AD219)</f>
        <v/>
      </c>
      <c r="I176" s="335" t="str">
        <f>IF(基本情報入力シート!AE219="","",基本情報入力シート!AE219)</f>
        <v/>
      </c>
      <c r="J176" s="450"/>
      <c r="K176" s="451"/>
      <c r="L176" s="449"/>
      <c r="M176" s="336" t="str">
        <f>IF(G176="", "", VLOOKUP(AO176,【参考】数式用!$AZ$3:$BA$6, 2, FALSE))</f>
        <v/>
      </c>
      <c r="N176" s="337" t="str">
        <f>IF(G176="","",VLOOKUP(G176,【参考】数式用!$A$4:$L$54,MATCH('別紙様式2-3（個表）'!M176,【参考】数式用!$J$3:$L$3,0)+9,FALSE))</f>
        <v/>
      </c>
      <c r="O176" s="453" t="s">
        <v>2396</v>
      </c>
      <c r="P176" s="338" t="str">
        <f t="shared" si="24"/>
        <v>未入力あり</v>
      </c>
      <c r="Q176" s="258" t="str">
        <f>IFERROR(IF(P176="未入力あり","",ROUNDDOWN(ROUNDDOWN($H176*$I176,0)*VLOOKUP($G176,【参考】数式用!$A$4:$E$54,3, FALSE),0)),"")</f>
        <v/>
      </c>
      <c r="R176" s="258" t="str">
        <f>IF(AM176="×", 0,IF(P176="未入力あり","",ROUNDDOWN(ROUNDDOWN($H176*$I176,0)*VLOOKUP($G176,【参考】数式用!$A$4:$E$54,4,FALSE),0)))</f>
        <v/>
      </c>
      <c r="S176" s="339" t="str">
        <f>IF(AN176="×", 0,IF(P176="未入力あり","",ROUNDDOWN(ROUNDDOWN($H176*$I176,0)*VLOOKUP($G176,【参考】数式用!$A$4:$E$54,5, FALSE),0)))</f>
        <v/>
      </c>
      <c r="T176" s="342"/>
      <c r="U176" s="343"/>
      <c r="AI176" s="345" t="str">
        <f t="shared" si="19"/>
        <v/>
      </c>
      <c r="AJ176" s="46" t="e">
        <f>VLOOKUP('別紙様式2-3（個表）'!$G176,【参考】数式用!$P$4:$Q$54,2, FALSE)</f>
        <v>#N/A</v>
      </c>
      <c r="AK176" s="46" t="e">
        <f>VLOOKUP('別紙様式2-3（個表）'!$G176,【参考】数式用!$P$4:$W$54,8, FALSE)</f>
        <v>#N/A</v>
      </c>
      <c r="AL176" s="46" t="e">
        <f>VLOOKUP('別紙様式2-3（個表）'!$G176,【参考】数式用!$P$4:$AD$54,15, FALSE)</f>
        <v>#N/A</v>
      </c>
      <c r="AM176" s="46" t="str">
        <f t="shared" si="20"/>
        <v/>
      </c>
      <c r="AN176" s="46" t="str">
        <f t="shared" si="21"/>
        <v/>
      </c>
      <c r="AO176" s="46" t="str">
        <f t="shared" si="22"/>
        <v/>
      </c>
      <c r="AP176" s="46" t="str">
        <f>IF(G176="", "", VLOOKUP(G176,【参考】数式用!$A$4:$M$54,13,FALSE))</f>
        <v/>
      </c>
      <c r="AQ176" s="46" t="str">
        <f t="shared" si="23"/>
        <v>―</v>
      </c>
    </row>
    <row r="177" spans="1:43" ht="45" customHeight="1">
      <c r="A177" s="114">
        <f t="shared" si="25"/>
        <v>163</v>
      </c>
      <c r="B177" s="115" t="str">
        <f>IF(基本情報入力シート!B220="","",基本情報入力シート!B220)</f>
        <v/>
      </c>
      <c r="C177" s="116" t="str">
        <f>IF(基本情報入力シート!L220="","",基本情報入力シート!L220)</f>
        <v/>
      </c>
      <c r="D177" s="116" t="str">
        <f>IF(基本情報入力シート!Q220="","",基本情報入力シート!Q220)</f>
        <v/>
      </c>
      <c r="E177" s="116" t="str">
        <f>IF(基本情報入力シート!V220="","",基本情報入力シート!V220)</f>
        <v/>
      </c>
      <c r="F177" s="116" t="str">
        <f>IF(基本情報入力シート!W220="","",基本情報入力シート!W220)</f>
        <v/>
      </c>
      <c r="G177" s="116" t="str">
        <f>IF(基本情報入力シート!Z220="","",基本情報入力シート!Z220)</f>
        <v/>
      </c>
      <c r="H177" s="216" t="str">
        <f>IF(基本情報入力シート!AD220="","",基本情報入力シート!AD220)</f>
        <v/>
      </c>
      <c r="I177" s="335" t="str">
        <f>IF(基本情報入力シート!AE220="","",基本情報入力シート!AE220)</f>
        <v/>
      </c>
      <c r="J177" s="450"/>
      <c r="K177" s="451"/>
      <c r="L177" s="449"/>
      <c r="M177" s="336" t="str">
        <f>IF(G177="", "", VLOOKUP(AO177,【参考】数式用!$AZ$3:$BA$6, 2, FALSE))</f>
        <v/>
      </c>
      <c r="N177" s="337" t="str">
        <f>IF(G177="","",VLOOKUP(G177,【参考】数式用!$A$4:$L$54,MATCH('別紙様式2-3（個表）'!M177,【参考】数式用!$J$3:$L$3,0)+9,FALSE))</f>
        <v/>
      </c>
      <c r="O177" s="453" t="s">
        <v>2396</v>
      </c>
      <c r="P177" s="338" t="str">
        <f t="shared" si="24"/>
        <v>未入力あり</v>
      </c>
      <c r="Q177" s="258" t="str">
        <f>IFERROR(IF(P177="未入力あり","",ROUNDDOWN(ROUNDDOWN($H177*$I177,0)*VLOOKUP($G177,【参考】数式用!$A$4:$E$54,3, FALSE),0)),"")</f>
        <v/>
      </c>
      <c r="R177" s="258" t="str">
        <f>IF(AM177="×", 0,IF(P177="未入力あり","",ROUNDDOWN(ROUNDDOWN($H177*$I177,0)*VLOOKUP($G177,【参考】数式用!$A$4:$E$54,4,FALSE),0)))</f>
        <v/>
      </c>
      <c r="S177" s="339" t="str">
        <f>IF(AN177="×", 0,IF(P177="未入力あり","",ROUNDDOWN(ROUNDDOWN($H177*$I177,0)*VLOOKUP($G177,【参考】数式用!$A$4:$E$54,5, FALSE),0)))</f>
        <v/>
      </c>
      <c r="T177" s="342"/>
      <c r="U177" s="343"/>
      <c r="AI177" s="345" t="str">
        <f t="shared" si="19"/>
        <v/>
      </c>
      <c r="AJ177" s="46" t="e">
        <f>VLOOKUP('別紙様式2-3（個表）'!$G177,【参考】数式用!$P$4:$Q$54,2, FALSE)</f>
        <v>#N/A</v>
      </c>
      <c r="AK177" s="46" t="e">
        <f>VLOOKUP('別紙様式2-3（個表）'!$G177,【参考】数式用!$P$4:$W$54,8, FALSE)</f>
        <v>#N/A</v>
      </c>
      <c r="AL177" s="46" t="e">
        <f>VLOOKUP('別紙様式2-3（個表）'!$G177,【参考】数式用!$P$4:$AD$54,15, FALSE)</f>
        <v>#N/A</v>
      </c>
      <c r="AM177" s="46" t="str">
        <f t="shared" si="20"/>
        <v/>
      </c>
      <c r="AN177" s="46" t="str">
        <f t="shared" si="21"/>
        <v/>
      </c>
      <c r="AO177" s="46" t="str">
        <f t="shared" si="22"/>
        <v/>
      </c>
      <c r="AP177" s="46" t="str">
        <f>IF(G177="", "", VLOOKUP(G177,【参考】数式用!$A$4:$M$54,13,FALSE))</f>
        <v/>
      </c>
      <c r="AQ177" s="46" t="str">
        <f t="shared" si="23"/>
        <v>―</v>
      </c>
    </row>
    <row r="178" spans="1:43" ht="45" customHeight="1">
      <c r="A178" s="114">
        <f t="shared" si="25"/>
        <v>164</v>
      </c>
      <c r="B178" s="115" t="str">
        <f>IF(基本情報入力シート!B221="","",基本情報入力シート!B221)</f>
        <v/>
      </c>
      <c r="C178" s="116" t="str">
        <f>IF(基本情報入力シート!L221="","",基本情報入力シート!L221)</f>
        <v/>
      </c>
      <c r="D178" s="116" t="str">
        <f>IF(基本情報入力シート!Q221="","",基本情報入力シート!Q221)</f>
        <v/>
      </c>
      <c r="E178" s="116" t="str">
        <f>IF(基本情報入力シート!V221="","",基本情報入力シート!V221)</f>
        <v/>
      </c>
      <c r="F178" s="116" t="str">
        <f>IF(基本情報入力シート!W221="","",基本情報入力シート!W221)</f>
        <v/>
      </c>
      <c r="G178" s="116" t="str">
        <f>IF(基本情報入力シート!Z221="","",基本情報入力シート!Z221)</f>
        <v/>
      </c>
      <c r="H178" s="216" t="str">
        <f>IF(基本情報入力シート!AD221="","",基本情報入力シート!AD221)</f>
        <v/>
      </c>
      <c r="I178" s="335" t="str">
        <f>IF(基本情報入力シート!AE221="","",基本情報入力シート!AE221)</f>
        <v/>
      </c>
      <c r="J178" s="450"/>
      <c r="K178" s="451"/>
      <c r="L178" s="449"/>
      <c r="M178" s="336" t="str">
        <f>IF(G178="", "", VLOOKUP(AO178,【参考】数式用!$AZ$3:$BA$6, 2, FALSE))</f>
        <v/>
      </c>
      <c r="N178" s="337" t="str">
        <f>IF(G178="","",VLOOKUP(G178,【参考】数式用!$A$4:$L$54,MATCH('別紙様式2-3（個表）'!M178,【参考】数式用!$J$3:$L$3,0)+9,FALSE))</f>
        <v/>
      </c>
      <c r="O178" s="453" t="s">
        <v>2396</v>
      </c>
      <c r="P178" s="338" t="str">
        <f t="shared" si="24"/>
        <v>未入力あり</v>
      </c>
      <c r="Q178" s="258" t="str">
        <f>IFERROR(IF(P178="未入力あり","",ROUNDDOWN(ROUNDDOWN($H178*$I178,0)*VLOOKUP($G178,【参考】数式用!$A$4:$E$54,3, FALSE),0)),"")</f>
        <v/>
      </c>
      <c r="R178" s="258" t="str">
        <f>IF(AM178="×", 0,IF(P178="未入力あり","",ROUNDDOWN(ROUNDDOWN($H178*$I178,0)*VLOOKUP($G178,【参考】数式用!$A$4:$E$54,4,FALSE),0)))</f>
        <v/>
      </c>
      <c r="S178" s="339" t="str">
        <f>IF(AN178="×", 0,IF(P178="未入力あり","",ROUNDDOWN(ROUNDDOWN($H178*$I178,0)*VLOOKUP($G178,【参考】数式用!$A$4:$E$54,5, FALSE),0)))</f>
        <v/>
      </c>
      <c r="T178" s="342"/>
      <c r="U178" s="343"/>
      <c r="AI178" s="345" t="str">
        <f t="shared" si="19"/>
        <v/>
      </c>
      <c r="AJ178" s="46" t="e">
        <f>VLOOKUP('別紙様式2-3（個表）'!$G178,【参考】数式用!$P$4:$Q$54,2, FALSE)</f>
        <v>#N/A</v>
      </c>
      <c r="AK178" s="46" t="e">
        <f>VLOOKUP('別紙様式2-3（個表）'!$G178,【参考】数式用!$P$4:$W$54,8, FALSE)</f>
        <v>#N/A</v>
      </c>
      <c r="AL178" s="46" t="e">
        <f>VLOOKUP('別紙様式2-3（個表）'!$G178,【参考】数式用!$P$4:$AD$54,15, FALSE)</f>
        <v>#N/A</v>
      </c>
      <c r="AM178" s="46" t="str">
        <f t="shared" si="20"/>
        <v/>
      </c>
      <c r="AN178" s="46" t="str">
        <f t="shared" si="21"/>
        <v/>
      </c>
      <c r="AO178" s="46" t="str">
        <f t="shared" si="22"/>
        <v/>
      </c>
      <c r="AP178" s="46" t="str">
        <f>IF(G178="", "", VLOOKUP(G178,【参考】数式用!$A$4:$M$54,13,FALSE))</f>
        <v/>
      </c>
      <c r="AQ178" s="46" t="str">
        <f t="shared" si="23"/>
        <v>―</v>
      </c>
    </row>
    <row r="179" spans="1:43" ht="45" customHeight="1">
      <c r="A179" s="114">
        <f t="shared" si="25"/>
        <v>165</v>
      </c>
      <c r="B179" s="115" t="str">
        <f>IF(基本情報入力シート!B222="","",基本情報入力シート!B222)</f>
        <v/>
      </c>
      <c r="C179" s="116" t="str">
        <f>IF(基本情報入力シート!L222="","",基本情報入力シート!L222)</f>
        <v/>
      </c>
      <c r="D179" s="116" t="str">
        <f>IF(基本情報入力シート!Q222="","",基本情報入力シート!Q222)</f>
        <v/>
      </c>
      <c r="E179" s="116" t="str">
        <f>IF(基本情報入力シート!V222="","",基本情報入力シート!V222)</f>
        <v/>
      </c>
      <c r="F179" s="116" t="str">
        <f>IF(基本情報入力シート!W222="","",基本情報入力シート!W222)</f>
        <v/>
      </c>
      <c r="G179" s="116" t="str">
        <f>IF(基本情報入力シート!Z222="","",基本情報入力シート!Z222)</f>
        <v/>
      </c>
      <c r="H179" s="216" t="str">
        <f>IF(基本情報入力シート!AD222="","",基本情報入力シート!AD222)</f>
        <v/>
      </c>
      <c r="I179" s="335" t="str">
        <f>IF(基本情報入力シート!AE222="","",基本情報入力シート!AE222)</f>
        <v/>
      </c>
      <c r="J179" s="450"/>
      <c r="K179" s="451"/>
      <c r="L179" s="449"/>
      <c r="M179" s="336" t="str">
        <f>IF(G179="", "", VLOOKUP(AO179,【参考】数式用!$AZ$3:$BA$6, 2, FALSE))</f>
        <v/>
      </c>
      <c r="N179" s="337" t="str">
        <f>IF(G179="","",VLOOKUP(G179,【参考】数式用!$A$4:$L$54,MATCH('別紙様式2-3（個表）'!M179,【参考】数式用!$J$3:$L$3,0)+9,FALSE))</f>
        <v/>
      </c>
      <c r="O179" s="453" t="s">
        <v>2396</v>
      </c>
      <c r="P179" s="338" t="str">
        <f t="shared" si="24"/>
        <v>未入力あり</v>
      </c>
      <c r="Q179" s="258" t="str">
        <f>IFERROR(IF(P179="未入力あり","",ROUNDDOWN(ROUNDDOWN($H179*$I179,0)*VLOOKUP($G179,【参考】数式用!$A$4:$E$54,3, FALSE),0)),"")</f>
        <v/>
      </c>
      <c r="R179" s="258" t="str">
        <f>IF(AM179="×", 0,IF(P179="未入力あり","",ROUNDDOWN(ROUNDDOWN($H179*$I179,0)*VLOOKUP($G179,【参考】数式用!$A$4:$E$54,4,FALSE),0)))</f>
        <v/>
      </c>
      <c r="S179" s="339" t="str">
        <f>IF(AN179="×", 0,IF(P179="未入力あり","",ROUNDDOWN(ROUNDDOWN($H179*$I179,0)*VLOOKUP($G179,【参考】数式用!$A$4:$E$54,5, FALSE),0)))</f>
        <v/>
      </c>
      <c r="T179" s="342"/>
      <c r="U179" s="343"/>
      <c r="AI179" s="345" t="str">
        <f t="shared" ref="AI179:AI242" si="26">IF(T179="○", F179, "")</f>
        <v/>
      </c>
      <c r="AJ179" s="46" t="e">
        <f>VLOOKUP('別紙様式2-3（個表）'!$G179,【参考】数式用!$P$4:$Q$54,2, FALSE)</f>
        <v>#N/A</v>
      </c>
      <c r="AK179" s="46" t="e">
        <f>VLOOKUP('別紙様式2-3（個表）'!$G179,【参考】数式用!$P$4:$W$54,8, FALSE)</f>
        <v>#N/A</v>
      </c>
      <c r="AL179" s="46" t="e">
        <f>VLOOKUP('別紙様式2-3（個表）'!$G179,【参考】数式用!$P$4:$AD$54,15, FALSE)</f>
        <v>#N/A</v>
      </c>
      <c r="AM179" s="46" t="str">
        <f t="shared" ref="AM179:AM242" si="27">IF(K179="", "", IF(OR(K179="要件を満たさない",K179="―"), "×","○"))</f>
        <v/>
      </c>
      <c r="AN179" s="46" t="str">
        <f t="shared" ref="AN179:AN242" si="28">IF(L179="", "", IF(OR(L179="要件を満たさない",L179="―"), "×","○"))</f>
        <v/>
      </c>
      <c r="AO179" s="46" t="str">
        <f t="shared" ref="AO179:AO242" si="29">IF(G179="","", "○"&amp;AM179&amp;AN179)</f>
        <v/>
      </c>
      <c r="AP179" s="46" t="str">
        <f>IF(G179="", "", VLOOKUP(G179,【参考】数式用!$A$4:$M$54,13,FALSE))</f>
        <v/>
      </c>
      <c r="AQ179" s="46" t="str">
        <f t="shared" ref="AQ179:AQ242" si="30">IF(AND(AM179="×",L179="②の要件を満たしている"),"×","―")</f>
        <v>―</v>
      </c>
    </row>
    <row r="180" spans="1:43" ht="45" customHeight="1">
      <c r="A180" s="114">
        <f t="shared" si="25"/>
        <v>166</v>
      </c>
      <c r="B180" s="115" t="str">
        <f>IF(基本情報入力シート!B223="","",基本情報入力シート!B223)</f>
        <v/>
      </c>
      <c r="C180" s="116" t="str">
        <f>IF(基本情報入力シート!L223="","",基本情報入力シート!L223)</f>
        <v/>
      </c>
      <c r="D180" s="116" t="str">
        <f>IF(基本情報入力シート!Q223="","",基本情報入力シート!Q223)</f>
        <v/>
      </c>
      <c r="E180" s="116" t="str">
        <f>IF(基本情報入力シート!V223="","",基本情報入力シート!V223)</f>
        <v/>
      </c>
      <c r="F180" s="116" t="str">
        <f>IF(基本情報入力シート!W223="","",基本情報入力シート!W223)</f>
        <v/>
      </c>
      <c r="G180" s="116" t="str">
        <f>IF(基本情報入力シート!Z223="","",基本情報入力シート!Z223)</f>
        <v/>
      </c>
      <c r="H180" s="216" t="str">
        <f>IF(基本情報入力シート!AD223="","",基本情報入力シート!AD223)</f>
        <v/>
      </c>
      <c r="I180" s="335" t="str">
        <f>IF(基本情報入力シート!AE223="","",基本情報入力シート!AE223)</f>
        <v/>
      </c>
      <c r="J180" s="450"/>
      <c r="K180" s="451"/>
      <c r="L180" s="449"/>
      <c r="M180" s="336" t="str">
        <f>IF(G180="", "", VLOOKUP(AO180,【参考】数式用!$AZ$3:$BA$6, 2, FALSE))</f>
        <v/>
      </c>
      <c r="N180" s="337" t="str">
        <f>IF(G180="","",VLOOKUP(G180,【参考】数式用!$A$4:$L$54,MATCH('別紙様式2-3（個表）'!M180,【参考】数式用!$J$3:$L$3,0)+9,FALSE))</f>
        <v/>
      </c>
      <c r="O180" s="453" t="s">
        <v>2396</v>
      </c>
      <c r="P180" s="338" t="str">
        <f t="shared" si="24"/>
        <v>未入力あり</v>
      </c>
      <c r="Q180" s="258" t="str">
        <f>IFERROR(IF(P180="未入力あり","",ROUNDDOWN(ROUNDDOWN($H180*$I180,0)*VLOOKUP($G180,【参考】数式用!$A$4:$E$54,3, FALSE),0)),"")</f>
        <v/>
      </c>
      <c r="R180" s="258" t="str">
        <f>IF(AM180="×", 0,IF(P180="未入力あり","",ROUNDDOWN(ROUNDDOWN($H180*$I180,0)*VLOOKUP($G180,【参考】数式用!$A$4:$E$54,4,FALSE),0)))</f>
        <v/>
      </c>
      <c r="S180" s="339" t="str">
        <f>IF(AN180="×", 0,IF(P180="未入力あり","",ROUNDDOWN(ROUNDDOWN($H180*$I180,0)*VLOOKUP($G180,【参考】数式用!$A$4:$E$54,5, FALSE),0)))</f>
        <v/>
      </c>
      <c r="T180" s="342"/>
      <c r="U180" s="343"/>
      <c r="AI180" s="345" t="str">
        <f t="shared" si="26"/>
        <v/>
      </c>
      <c r="AJ180" s="46" t="e">
        <f>VLOOKUP('別紙様式2-3（個表）'!$G180,【参考】数式用!$P$4:$Q$54,2, FALSE)</f>
        <v>#N/A</v>
      </c>
      <c r="AK180" s="46" t="e">
        <f>VLOOKUP('別紙様式2-3（個表）'!$G180,【参考】数式用!$P$4:$W$54,8, FALSE)</f>
        <v>#N/A</v>
      </c>
      <c r="AL180" s="46" t="e">
        <f>VLOOKUP('別紙様式2-3（個表）'!$G180,【参考】数式用!$P$4:$AD$54,15, FALSE)</f>
        <v>#N/A</v>
      </c>
      <c r="AM180" s="46" t="str">
        <f t="shared" si="27"/>
        <v/>
      </c>
      <c r="AN180" s="46" t="str">
        <f t="shared" si="28"/>
        <v/>
      </c>
      <c r="AO180" s="46" t="str">
        <f t="shared" si="29"/>
        <v/>
      </c>
      <c r="AP180" s="46" t="str">
        <f>IF(G180="", "", VLOOKUP(G180,【参考】数式用!$A$4:$M$54,13,FALSE))</f>
        <v/>
      </c>
      <c r="AQ180" s="46" t="str">
        <f t="shared" si="30"/>
        <v>―</v>
      </c>
    </row>
    <row r="181" spans="1:43" ht="45" customHeight="1">
      <c r="A181" s="114">
        <f t="shared" si="25"/>
        <v>167</v>
      </c>
      <c r="B181" s="115" t="str">
        <f>IF(基本情報入力シート!B224="","",基本情報入力シート!B224)</f>
        <v/>
      </c>
      <c r="C181" s="116" t="str">
        <f>IF(基本情報入力シート!L224="","",基本情報入力シート!L224)</f>
        <v/>
      </c>
      <c r="D181" s="116" t="str">
        <f>IF(基本情報入力シート!Q224="","",基本情報入力シート!Q224)</f>
        <v/>
      </c>
      <c r="E181" s="116" t="str">
        <f>IF(基本情報入力シート!V224="","",基本情報入力シート!V224)</f>
        <v/>
      </c>
      <c r="F181" s="116" t="str">
        <f>IF(基本情報入力シート!W224="","",基本情報入力シート!W224)</f>
        <v/>
      </c>
      <c r="G181" s="116" t="str">
        <f>IF(基本情報入力シート!Z224="","",基本情報入力シート!Z224)</f>
        <v/>
      </c>
      <c r="H181" s="216" t="str">
        <f>IF(基本情報入力シート!AD224="","",基本情報入力シート!AD224)</f>
        <v/>
      </c>
      <c r="I181" s="335" t="str">
        <f>IF(基本情報入力シート!AE224="","",基本情報入力シート!AE224)</f>
        <v/>
      </c>
      <c r="J181" s="450"/>
      <c r="K181" s="451"/>
      <c r="L181" s="449"/>
      <c r="M181" s="336" t="str">
        <f>IF(G181="", "", VLOOKUP(AO181,【参考】数式用!$AZ$3:$BA$6, 2, FALSE))</f>
        <v/>
      </c>
      <c r="N181" s="337" t="str">
        <f>IF(G181="","",VLOOKUP(G181,【参考】数式用!$A$4:$L$54,MATCH('別紙様式2-3（個表）'!M181,【参考】数式用!$J$3:$L$3,0)+9,FALSE))</f>
        <v/>
      </c>
      <c r="O181" s="453" t="s">
        <v>2396</v>
      </c>
      <c r="P181" s="338" t="str">
        <f t="shared" si="24"/>
        <v>未入力あり</v>
      </c>
      <c r="Q181" s="258" t="str">
        <f>IFERROR(IF(P181="未入力あり","",ROUNDDOWN(ROUNDDOWN($H181*$I181,0)*VLOOKUP($G181,【参考】数式用!$A$4:$E$54,3, FALSE),0)),"")</f>
        <v/>
      </c>
      <c r="R181" s="258" t="str">
        <f>IF(AM181="×", 0,IF(P181="未入力あり","",ROUNDDOWN(ROUNDDOWN($H181*$I181,0)*VLOOKUP($G181,【参考】数式用!$A$4:$E$54,4,FALSE),0)))</f>
        <v/>
      </c>
      <c r="S181" s="339" t="str">
        <f>IF(AN181="×", 0,IF(P181="未入力あり","",ROUNDDOWN(ROUNDDOWN($H181*$I181,0)*VLOOKUP($G181,【参考】数式用!$A$4:$E$54,5, FALSE),0)))</f>
        <v/>
      </c>
      <c r="T181" s="342"/>
      <c r="U181" s="343"/>
      <c r="AI181" s="345" t="str">
        <f t="shared" si="26"/>
        <v/>
      </c>
      <c r="AJ181" s="46" t="e">
        <f>VLOOKUP('別紙様式2-3（個表）'!$G181,【参考】数式用!$P$4:$Q$54,2, FALSE)</f>
        <v>#N/A</v>
      </c>
      <c r="AK181" s="46" t="e">
        <f>VLOOKUP('別紙様式2-3（個表）'!$G181,【参考】数式用!$P$4:$W$54,8, FALSE)</f>
        <v>#N/A</v>
      </c>
      <c r="AL181" s="46" t="e">
        <f>VLOOKUP('別紙様式2-3（個表）'!$G181,【参考】数式用!$P$4:$AD$54,15, FALSE)</f>
        <v>#N/A</v>
      </c>
      <c r="AM181" s="46" t="str">
        <f t="shared" si="27"/>
        <v/>
      </c>
      <c r="AN181" s="46" t="str">
        <f t="shared" si="28"/>
        <v/>
      </c>
      <c r="AO181" s="46" t="str">
        <f t="shared" si="29"/>
        <v/>
      </c>
      <c r="AP181" s="46" t="str">
        <f>IF(G181="", "", VLOOKUP(G181,【参考】数式用!$A$4:$M$54,13,FALSE))</f>
        <v/>
      </c>
      <c r="AQ181" s="46" t="str">
        <f t="shared" si="30"/>
        <v>―</v>
      </c>
    </row>
    <row r="182" spans="1:43" ht="45" customHeight="1">
      <c r="A182" s="114">
        <f t="shared" si="25"/>
        <v>168</v>
      </c>
      <c r="B182" s="115" t="str">
        <f>IF(基本情報入力シート!B225="","",基本情報入力シート!B225)</f>
        <v/>
      </c>
      <c r="C182" s="116" t="str">
        <f>IF(基本情報入力シート!L225="","",基本情報入力シート!L225)</f>
        <v/>
      </c>
      <c r="D182" s="116" t="str">
        <f>IF(基本情報入力シート!Q225="","",基本情報入力シート!Q225)</f>
        <v/>
      </c>
      <c r="E182" s="116" t="str">
        <f>IF(基本情報入力シート!V225="","",基本情報入力シート!V225)</f>
        <v/>
      </c>
      <c r="F182" s="116" t="str">
        <f>IF(基本情報入力シート!W225="","",基本情報入力シート!W225)</f>
        <v/>
      </c>
      <c r="G182" s="116" t="str">
        <f>IF(基本情報入力シート!Z225="","",基本情報入力シート!Z225)</f>
        <v/>
      </c>
      <c r="H182" s="216" t="str">
        <f>IF(基本情報入力シート!AD225="","",基本情報入力シート!AD225)</f>
        <v/>
      </c>
      <c r="I182" s="335" t="str">
        <f>IF(基本情報入力シート!AE225="","",基本情報入力シート!AE225)</f>
        <v/>
      </c>
      <c r="J182" s="450"/>
      <c r="K182" s="451"/>
      <c r="L182" s="449"/>
      <c r="M182" s="336" t="str">
        <f>IF(G182="", "", VLOOKUP(AO182,【参考】数式用!$AZ$3:$BA$6, 2, FALSE))</f>
        <v/>
      </c>
      <c r="N182" s="337" t="str">
        <f>IF(G182="","",VLOOKUP(G182,【参考】数式用!$A$4:$L$54,MATCH('別紙様式2-3（個表）'!M182,【参考】数式用!$J$3:$L$3,0)+9,FALSE))</f>
        <v/>
      </c>
      <c r="O182" s="453" t="s">
        <v>2396</v>
      </c>
      <c r="P182" s="338" t="str">
        <f t="shared" si="24"/>
        <v>未入力あり</v>
      </c>
      <c r="Q182" s="258" t="str">
        <f>IFERROR(IF(P182="未入力あり","",ROUNDDOWN(ROUNDDOWN($H182*$I182,0)*VLOOKUP($G182,【参考】数式用!$A$4:$E$54,3, FALSE),0)),"")</f>
        <v/>
      </c>
      <c r="R182" s="258" t="str">
        <f>IF(AM182="×", 0,IF(P182="未入力あり","",ROUNDDOWN(ROUNDDOWN($H182*$I182,0)*VLOOKUP($G182,【参考】数式用!$A$4:$E$54,4,FALSE),0)))</f>
        <v/>
      </c>
      <c r="S182" s="339" t="str">
        <f>IF(AN182="×", 0,IF(P182="未入力あり","",ROUNDDOWN(ROUNDDOWN($H182*$I182,0)*VLOOKUP($G182,【参考】数式用!$A$4:$E$54,5, FALSE),0)))</f>
        <v/>
      </c>
      <c r="T182" s="342"/>
      <c r="U182" s="343"/>
      <c r="AI182" s="345" t="str">
        <f t="shared" si="26"/>
        <v/>
      </c>
      <c r="AJ182" s="46" t="e">
        <f>VLOOKUP('別紙様式2-3（個表）'!$G182,【参考】数式用!$P$4:$Q$54,2, FALSE)</f>
        <v>#N/A</v>
      </c>
      <c r="AK182" s="46" t="e">
        <f>VLOOKUP('別紙様式2-3（個表）'!$G182,【参考】数式用!$P$4:$W$54,8, FALSE)</f>
        <v>#N/A</v>
      </c>
      <c r="AL182" s="46" t="e">
        <f>VLOOKUP('別紙様式2-3（個表）'!$G182,【参考】数式用!$P$4:$AD$54,15, FALSE)</f>
        <v>#N/A</v>
      </c>
      <c r="AM182" s="46" t="str">
        <f t="shared" si="27"/>
        <v/>
      </c>
      <c r="AN182" s="46" t="str">
        <f t="shared" si="28"/>
        <v/>
      </c>
      <c r="AO182" s="46" t="str">
        <f t="shared" si="29"/>
        <v/>
      </c>
      <c r="AP182" s="46" t="str">
        <f>IF(G182="", "", VLOOKUP(G182,【参考】数式用!$A$4:$M$54,13,FALSE))</f>
        <v/>
      </c>
      <c r="AQ182" s="46" t="str">
        <f t="shared" si="30"/>
        <v>―</v>
      </c>
    </row>
    <row r="183" spans="1:43" ht="45" customHeight="1">
      <c r="A183" s="114">
        <f t="shared" si="25"/>
        <v>169</v>
      </c>
      <c r="B183" s="115" t="str">
        <f>IF(基本情報入力シート!B226="","",基本情報入力シート!B226)</f>
        <v/>
      </c>
      <c r="C183" s="116" t="str">
        <f>IF(基本情報入力シート!L226="","",基本情報入力シート!L226)</f>
        <v/>
      </c>
      <c r="D183" s="116" t="str">
        <f>IF(基本情報入力シート!Q226="","",基本情報入力シート!Q226)</f>
        <v/>
      </c>
      <c r="E183" s="116" t="str">
        <f>IF(基本情報入力シート!V226="","",基本情報入力シート!V226)</f>
        <v/>
      </c>
      <c r="F183" s="116" t="str">
        <f>IF(基本情報入力シート!W226="","",基本情報入力シート!W226)</f>
        <v/>
      </c>
      <c r="G183" s="116" t="str">
        <f>IF(基本情報入力シート!Z226="","",基本情報入力シート!Z226)</f>
        <v/>
      </c>
      <c r="H183" s="216" t="str">
        <f>IF(基本情報入力シート!AD226="","",基本情報入力シート!AD226)</f>
        <v/>
      </c>
      <c r="I183" s="335" t="str">
        <f>IF(基本情報入力シート!AE226="","",基本情報入力シート!AE226)</f>
        <v/>
      </c>
      <c r="J183" s="450"/>
      <c r="K183" s="451"/>
      <c r="L183" s="449"/>
      <c r="M183" s="336" t="str">
        <f>IF(G183="", "", VLOOKUP(AO183,【参考】数式用!$AZ$3:$BA$6, 2, FALSE))</f>
        <v/>
      </c>
      <c r="N183" s="337" t="str">
        <f>IF(G183="","",VLOOKUP(G183,【参考】数式用!$A$4:$L$54,MATCH('別紙様式2-3（個表）'!M183,【参考】数式用!$J$3:$L$3,0)+9,FALSE))</f>
        <v/>
      </c>
      <c r="O183" s="453" t="s">
        <v>2396</v>
      </c>
      <c r="P183" s="338" t="str">
        <f t="shared" si="24"/>
        <v>未入力あり</v>
      </c>
      <c r="Q183" s="258" t="str">
        <f>IFERROR(IF(P183="未入力あり","",ROUNDDOWN(ROUNDDOWN($H183*$I183,0)*VLOOKUP($G183,【参考】数式用!$A$4:$E$54,3, FALSE),0)),"")</f>
        <v/>
      </c>
      <c r="R183" s="258" t="str">
        <f>IF(AM183="×", 0,IF(P183="未入力あり","",ROUNDDOWN(ROUNDDOWN($H183*$I183,0)*VLOOKUP($G183,【参考】数式用!$A$4:$E$54,4,FALSE),0)))</f>
        <v/>
      </c>
      <c r="S183" s="339" t="str">
        <f>IF(AN183="×", 0,IF(P183="未入力あり","",ROUNDDOWN(ROUNDDOWN($H183*$I183,0)*VLOOKUP($G183,【参考】数式用!$A$4:$E$54,5, FALSE),0)))</f>
        <v/>
      </c>
      <c r="T183" s="342"/>
      <c r="U183" s="343"/>
      <c r="AI183" s="345" t="str">
        <f t="shared" si="26"/>
        <v/>
      </c>
      <c r="AJ183" s="46" t="e">
        <f>VLOOKUP('別紙様式2-3（個表）'!$G183,【参考】数式用!$P$4:$Q$54,2, FALSE)</f>
        <v>#N/A</v>
      </c>
      <c r="AK183" s="46" t="e">
        <f>VLOOKUP('別紙様式2-3（個表）'!$G183,【参考】数式用!$P$4:$W$54,8, FALSE)</f>
        <v>#N/A</v>
      </c>
      <c r="AL183" s="46" t="e">
        <f>VLOOKUP('別紙様式2-3（個表）'!$G183,【参考】数式用!$P$4:$AD$54,15, FALSE)</f>
        <v>#N/A</v>
      </c>
      <c r="AM183" s="46" t="str">
        <f t="shared" si="27"/>
        <v/>
      </c>
      <c r="AN183" s="46" t="str">
        <f t="shared" si="28"/>
        <v/>
      </c>
      <c r="AO183" s="46" t="str">
        <f t="shared" si="29"/>
        <v/>
      </c>
      <c r="AP183" s="46" t="str">
        <f>IF(G183="", "", VLOOKUP(G183,【参考】数式用!$A$4:$M$54,13,FALSE))</f>
        <v/>
      </c>
      <c r="AQ183" s="46" t="str">
        <f t="shared" si="30"/>
        <v>―</v>
      </c>
    </row>
    <row r="184" spans="1:43" ht="45" customHeight="1">
      <c r="A184" s="114">
        <f t="shared" si="25"/>
        <v>170</v>
      </c>
      <c r="B184" s="115" t="str">
        <f>IF(基本情報入力シート!B227="","",基本情報入力シート!B227)</f>
        <v/>
      </c>
      <c r="C184" s="116" t="str">
        <f>IF(基本情報入力シート!L227="","",基本情報入力シート!L227)</f>
        <v/>
      </c>
      <c r="D184" s="116" t="str">
        <f>IF(基本情報入力シート!Q227="","",基本情報入力シート!Q227)</f>
        <v/>
      </c>
      <c r="E184" s="116" t="str">
        <f>IF(基本情報入力シート!V227="","",基本情報入力シート!V227)</f>
        <v/>
      </c>
      <c r="F184" s="116" t="str">
        <f>IF(基本情報入力シート!W227="","",基本情報入力シート!W227)</f>
        <v/>
      </c>
      <c r="G184" s="116" t="str">
        <f>IF(基本情報入力シート!Z227="","",基本情報入力シート!Z227)</f>
        <v/>
      </c>
      <c r="H184" s="216" t="str">
        <f>IF(基本情報入力シート!AD227="","",基本情報入力シート!AD227)</f>
        <v/>
      </c>
      <c r="I184" s="335" t="str">
        <f>IF(基本情報入力シート!AE227="","",基本情報入力シート!AE227)</f>
        <v/>
      </c>
      <c r="J184" s="450"/>
      <c r="K184" s="451"/>
      <c r="L184" s="449"/>
      <c r="M184" s="336" t="str">
        <f>IF(G184="", "", VLOOKUP(AO184,【参考】数式用!$AZ$3:$BA$6, 2, FALSE))</f>
        <v/>
      </c>
      <c r="N184" s="337" t="str">
        <f>IF(G184="","",VLOOKUP(G184,【参考】数式用!$A$4:$L$54,MATCH('別紙様式2-3（個表）'!M184,【参考】数式用!$J$3:$L$3,0)+9,FALSE))</f>
        <v/>
      </c>
      <c r="O184" s="453" t="s">
        <v>2396</v>
      </c>
      <c r="P184" s="338" t="str">
        <f t="shared" si="24"/>
        <v>未入力あり</v>
      </c>
      <c r="Q184" s="258" t="str">
        <f>IFERROR(IF(P184="未入力あり","",ROUNDDOWN(ROUNDDOWN($H184*$I184,0)*VLOOKUP($G184,【参考】数式用!$A$4:$E$54,3, FALSE),0)),"")</f>
        <v/>
      </c>
      <c r="R184" s="258" t="str">
        <f>IF(AM184="×", 0,IF(P184="未入力あり","",ROUNDDOWN(ROUNDDOWN($H184*$I184,0)*VLOOKUP($G184,【参考】数式用!$A$4:$E$54,4,FALSE),0)))</f>
        <v/>
      </c>
      <c r="S184" s="339" t="str">
        <f>IF(AN184="×", 0,IF(P184="未入力あり","",ROUNDDOWN(ROUNDDOWN($H184*$I184,0)*VLOOKUP($G184,【参考】数式用!$A$4:$E$54,5, FALSE),0)))</f>
        <v/>
      </c>
      <c r="T184" s="342"/>
      <c r="U184" s="343"/>
      <c r="AI184" s="345" t="str">
        <f t="shared" si="26"/>
        <v/>
      </c>
      <c r="AJ184" s="46" t="e">
        <f>VLOOKUP('別紙様式2-3（個表）'!$G184,【参考】数式用!$P$4:$Q$54,2, FALSE)</f>
        <v>#N/A</v>
      </c>
      <c r="AK184" s="46" t="e">
        <f>VLOOKUP('別紙様式2-3（個表）'!$G184,【参考】数式用!$P$4:$W$54,8, FALSE)</f>
        <v>#N/A</v>
      </c>
      <c r="AL184" s="46" t="e">
        <f>VLOOKUP('別紙様式2-3（個表）'!$G184,【参考】数式用!$P$4:$AD$54,15, FALSE)</f>
        <v>#N/A</v>
      </c>
      <c r="AM184" s="46" t="str">
        <f t="shared" si="27"/>
        <v/>
      </c>
      <c r="AN184" s="46" t="str">
        <f t="shared" si="28"/>
        <v/>
      </c>
      <c r="AO184" s="46" t="str">
        <f t="shared" si="29"/>
        <v/>
      </c>
      <c r="AP184" s="46" t="str">
        <f>IF(G184="", "", VLOOKUP(G184,【参考】数式用!$A$4:$M$54,13,FALSE))</f>
        <v/>
      </c>
      <c r="AQ184" s="46" t="str">
        <f t="shared" si="30"/>
        <v>―</v>
      </c>
    </row>
    <row r="185" spans="1:43" ht="45" customHeight="1">
      <c r="A185" s="114">
        <f t="shared" si="25"/>
        <v>171</v>
      </c>
      <c r="B185" s="115" t="str">
        <f>IF(基本情報入力シート!B228="","",基本情報入力シート!B228)</f>
        <v/>
      </c>
      <c r="C185" s="116" t="str">
        <f>IF(基本情報入力シート!L228="","",基本情報入力シート!L228)</f>
        <v/>
      </c>
      <c r="D185" s="116" t="str">
        <f>IF(基本情報入力シート!Q228="","",基本情報入力シート!Q228)</f>
        <v/>
      </c>
      <c r="E185" s="116" t="str">
        <f>IF(基本情報入力シート!V228="","",基本情報入力シート!V228)</f>
        <v/>
      </c>
      <c r="F185" s="116" t="str">
        <f>IF(基本情報入力シート!W228="","",基本情報入力シート!W228)</f>
        <v/>
      </c>
      <c r="G185" s="116" t="str">
        <f>IF(基本情報入力シート!Z228="","",基本情報入力シート!Z228)</f>
        <v/>
      </c>
      <c r="H185" s="216" t="str">
        <f>IF(基本情報入力シート!AD228="","",基本情報入力シート!AD228)</f>
        <v/>
      </c>
      <c r="I185" s="335" t="str">
        <f>IF(基本情報入力シート!AE228="","",基本情報入力シート!AE228)</f>
        <v/>
      </c>
      <c r="J185" s="450"/>
      <c r="K185" s="451"/>
      <c r="L185" s="449"/>
      <c r="M185" s="336" t="str">
        <f>IF(G185="", "", VLOOKUP(AO185,【参考】数式用!$AZ$3:$BA$6, 2, FALSE))</f>
        <v/>
      </c>
      <c r="N185" s="337" t="str">
        <f>IF(G185="","",VLOOKUP(G185,【参考】数式用!$A$4:$L$54,MATCH('別紙様式2-3（個表）'!M185,【参考】数式用!$J$3:$L$3,0)+9,FALSE))</f>
        <v/>
      </c>
      <c r="O185" s="453" t="s">
        <v>2396</v>
      </c>
      <c r="P185" s="338" t="str">
        <f t="shared" si="24"/>
        <v>未入力あり</v>
      </c>
      <c r="Q185" s="258" t="str">
        <f>IFERROR(IF(P185="未入力あり","",ROUNDDOWN(ROUNDDOWN($H185*$I185,0)*VLOOKUP($G185,【参考】数式用!$A$4:$E$54,3, FALSE),0)),"")</f>
        <v/>
      </c>
      <c r="R185" s="258" t="str">
        <f>IF(AM185="×", 0,IF(P185="未入力あり","",ROUNDDOWN(ROUNDDOWN($H185*$I185,0)*VLOOKUP($G185,【参考】数式用!$A$4:$E$54,4,FALSE),0)))</f>
        <v/>
      </c>
      <c r="S185" s="339" t="str">
        <f>IF(AN185="×", 0,IF(P185="未入力あり","",ROUNDDOWN(ROUNDDOWN($H185*$I185,0)*VLOOKUP($G185,【参考】数式用!$A$4:$E$54,5, FALSE),0)))</f>
        <v/>
      </c>
      <c r="T185" s="342"/>
      <c r="U185" s="343"/>
      <c r="AI185" s="345" t="str">
        <f t="shared" si="26"/>
        <v/>
      </c>
      <c r="AJ185" s="46" t="e">
        <f>VLOOKUP('別紙様式2-3（個表）'!$G185,【参考】数式用!$P$4:$Q$54,2, FALSE)</f>
        <v>#N/A</v>
      </c>
      <c r="AK185" s="46" t="e">
        <f>VLOOKUP('別紙様式2-3（個表）'!$G185,【参考】数式用!$P$4:$W$54,8, FALSE)</f>
        <v>#N/A</v>
      </c>
      <c r="AL185" s="46" t="e">
        <f>VLOOKUP('別紙様式2-3（個表）'!$G185,【参考】数式用!$P$4:$AD$54,15, FALSE)</f>
        <v>#N/A</v>
      </c>
      <c r="AM185" s="46" t="str">
        <f t="shared" si="27"/>
        <v/>
      </c>
      <c r="AN185" s="46" t="str">
        <f t="shared" si="28"/>
        <v/>
      </c>
      <c r="AO185" s="46" t="str">
        <f t="shared" si="29"/>
        <v/>
      </c>
      <c r="AP185" s="46" t="str">
        <f>IF(G185="", "", VLOOKUP(G185,【参考】数式用!$A$4:$M$54,13,FALSE))</f>
        <v/>
      </c>
      <c r="AQ185" s="46" t="str">
        <f t="shared" si="30"/>
        <v>―</v>
      </c>
    </row>
    <row r="186" spans="1:43" ht="45" customHeight="1">
      <c r="A186" s="114">
        <f t="shared" si="25"/>
        <v>172</v>
      </c>
      <c r="B186" s="115" t="str">
        <f>IF(基本情報入力シート!B229="","",基本情報入力シート!B229)</f>
        <v/>
      </c>
      <c r="C186" s="116" t="str">
        <f>IF(基本情報入力シート!L229="","",基本情報入力シート!L229)</f>
        <v/>
      </c>
      <c r="D186" s="116" t="str">
        <f>IF(基本情報入力シート!Q229="","",基本情報入力シート!Q229)</f>
        <v/>
      </c>
      <c r="E186" s="116" t="str">
        <f>IF(基本情報入力シート!V229="","",基本情報入力シート!V229)</f>
        <v/>
      </c>
      <c r="F186" s="116" t="str">
        <f>IF(基本情報入力シート!W229="","",基本情報入力シート!W229)</f>
        <v/>
      </c>
      <c r="G186" s="116" t="str">
        <f>IF(基本情報入力シート!Z229="","",基本情報入力シート!Z229)</f>
        <v/>
      </c>
      <c r="H186" s="216" t="str">
        <f>IF(基本情報入力シート!AD229="","",基本情報入力シート!AD229)</f>
        <v/>
      </c>
      <c r="I186" s="335" t="str">
        <f>IF(基本情報入力シート!AE229="","",基本情報入力シート!AE229)</f>
        <v/>
      </c>
      <c r="J186" s="450"/>
      <c r="K186" s="451"/>
      <c r="L186" s="449"/>
      <c r="M186" s="336" t="str">
        <f>IF(G186="", "", VLOOKUP(AO186,【参考】数式用!$AZ$3:$BA$6, 2, FALSE))</f>
        <v/>
      </c>
      <c r="N186" s="337" t="str">
        <f>IF(G186="","",VLOOKUP(G186,【参考】数式用!$A$4:$L$54,MATCH('別紙様式2-3（個表）'!M186,【参考】数式用!$J$3:$L$3,0)+9,FALSE))</f>
        <v/>
      </c>
      <c r="O186" s="453" t="s">
        <v>2396</v>
      </c>
      <c r="P186" s="338" t="str">
        <f t="shared" si="24"/>
        <v>未入力あり</v>
      </c>
      <c r="Q186" s="258" t="str">
        <f>IFERROR(IF(P186="未入力あり","",ROUNDDOWN(ROUNDDOWN($H186*$I186,0)*VLOOKUP($G186,【参考】数式用!$A$4:$E$54,3, FALSE),0)),"")</f>
        <v/>
      </c>
      <c r="R186" s="258" t="str">
        <f>IF(AM186="×", 0,IF(P186="未入力あり","",ROUNDDOWN(ROUNDDOWN($H186*$I186,0)*VLOOKUP($G186,【参考】数式用!$A$4:$E$54,4,FALSE),0)))</f>
        <v/>
      </c>
      <c r="S186" s="339" t="str">
        <f>IF(AN186="×", 0,IF(P186="未入力あり","",ROUNDDOWN(ROUNDDOWN($H186*$I186,0)*VLOOKUP($G186,【参考】数式用!$A$4:$E$54,5, FALSE),0)))</f>
        <v/>
      </c>
      <c r="T186" s="342"/>
      <c r="U186" s="343"/>
      <c r="AI186" s="345" t="str">
        <f t="shared" si="26"/>
        <v/>
      </c>
      <c r="AJ186" s="46" t="e">
        <f>VLOOKUP('別紙様式2-3（個表）'!$G186,【参考】数式用!$P$4:$Q$54,2, FALSE)</f>
        <v>#N/A</v>
      </c>
      <c r="AK186" s="46" t="e">
        <f>VLOOKUP('別紙様式2-3（個表）'!$G186,【参考】数式用!$P$4:$W$54,8, FALSE)</f>
        <v>#N/A</v>
      </c>
      <c r="AL186" s="46" t="e">
        <f>VLOOKUP('別紙様式2-3（個表）'!$G186,【参考】数式用!$P$4:$AD$54,15, FALSE)</f>
        <v>#N/A</v>
      </c>
      <c r="AM186" s="46" t="str">
        <f t="shared" si="27"/>
        <v/>
      </c>
      <c r="AN186" s="46" t="str">
        <f t="shared" si="28"/>
        <v/>
      </c>
      <c r="AO186" s="46" t="str">
        <f t="shared" si="29"/>
        <v/>
      </c>
      <c r="AP186" s="46" t="str">
        <f>IF(G186="", "", VLOOKUP(G186,【参考】数式用!$A$4:$M$54,13,FALSE))</f>
        <v/>
      </c>
      <c r="AQ186" s="46" t="str">
        <f t="shared" si="30"/>
        <v>―</v>
      </c>
    </row>
    <row r="187" spans="1:43" ht="45" customHeight="1">
      <c r="A187" s="114">
        <f t="shared" si="25"/>
        <v>173</v>
      </c>
      <c r="B187" s="115" t="str">
        <f>IF(基本情報入力シート!B230="","",基本情報入力シート!B230)</f>
        <v/>
      </c>
      <c r="C187" s="116" t="str">
        <f>IF(基本情報入力シート!L230="","",基本情報入力シート!L230)</f>
        <v/>
      </c>
      <c r="D187" s="116" t="str">
        <f>IF(基本情報入力シート!Q230="","",基本情報入力シート!Q230)</f>
        <v/>
      </c>
      <c r="E187" s="116" t="str">
        <f>IF(基本情報入力シート!V230="","",基本情報入力シート!V230)</f>
        <v/>
      </c>
      <c r="F187" s="116" t="str">
        <f>IF(基本情報入力シート!W230="","",基本情報入力シート!W230)</f>
        <v/>
      </c>
      <c r="G187" s="116" t="str">
        <f>IF(基本情報入力シート!Z230="","",基本情報入力シート!Z230)</f>
        <v/>
      </c>
      <c r="H187" s="216" t="str">
        <f>IF(基本情報入力シート!AD230="","",基本情報入力シート!AD230)</f>
        <v/>
      </c>
      <c r="I187" s="335" t="str">
        <f>IF(基本情報入力シート!AE230="","",基本情報入力シート!AE230)</f>
        <v/>
      </c>
      <c r="J187" s="450"/>
      <c r="K187" s="451"/>
      <c r="L187" s="449"/>
      <c r="M187" s="336" t="str">
        <f>IF(G187="", "", VLOOKUP(AO187,【参考】数式用!$AZ$3:$BA$6, 2, FALSE))</f>
        <v/>
      </c>
      <c r="N187" s="337" t="str">
        <f>IF(G187="","",VLOOKUP(G187,【参考】数式用!$A$4:$L$54,MATCH('別紙様式2-3（個表）'!M187,【参考】数式用!$J$3:$L$3,0)+9,FALSE))</f>
        <v/>
      </c>
      <c r="O187" s="453" t="s">
        <v>2396</v>
      </c>
      <c r="P187" s="338" t="str">
        <f t="shared" si="24"/>
        <v>未入力あり</v>
      </c>
      <c r="Q187" s="258" t="str">
        <f>IFERROR(IF(P187="未入力あり","",ROUNDDOWN(ROUNDDOWN($H187*$I187,0)*VLOOKUP($G187,【参考】数式用!$A$4:$E$54,3, FALSE),0)),"")</f>
        <v/>
      </c>
      <c r="R187" s="258" t="str">
        <f>IF(AM187="×", 0,IF(P187="未入力あり","",ROUNDDOWN(ROUNDDOWN($H187*$I187,0)*VLOOKUP($G187,【参考】数式用!$A$4:$E$54,4,FALSE),0)))</f>
        <v/>
      </c>
      <c r="S187" s="339" t="str">
        <f>IF(AN187="×", 0,IF(P187="未入力あり","",ROUNDDOWN(ROUNDDOWN($H187*$I187,0)*VLOOKUP($G187,【参考】数式用!$A$4:$E$54,5, FALSE),0)))</f>
        <v/>
      </c>
      <c r="T187" s="342"/>
      <c r="U187" s="343"/>
      <c r="AI187" s="345" t="str">
        <f t="shared" si="26"/>
        <v/>
      </c>
      <c r="AJ187" s="46" t="e">
        <f>VLOOKUP('別紙様式2-3（個表）'!$G187,【参考】数式用!$P$4:$Q$54,2, FALSE)</f>
        <v>#N/A</v>
      </c>
      <c r="AK187" s="46" t="e">
        <f>VLOOKUP('別紙様式2-3（個表）'!$G187,【参考】数式用!$P$4:$W$54,8, FALSE)</f>
        <v>#N/A</v>
      </c>
      <c r="AL187" s="46" t="e">
        <f>VLOOKUP('別紙様式2-3（個表）'!$G187,【参考】数式用!$P$4:$AD$54,15, FALSE)</f>
        <v>#N/A</v>
      </c>
      <c r="AM187" s="46" t="str">
        <f t="shared" si="27"/>
        <v/>
      </c>
      <c r="AN187" s="46" t="str">
        <f t="shared" si="28"/>
        <v/>
      </c>
      <c r="AO187" s="46" t="str">
        <f t="shared" si="29"/>
        <v/>
      </c>
      <c r="AP187" s="46" t="str">
        <f>IF(G187="", "", VLOOKUP(G187,【参考】数式用!$A$4:$M$54,13,FALSE))</f>
        <v/>
      </c>
      <c r="AQ187" s="46" t="str">
        <f t="shared" si="30"/>
        <v>―</v>
      </c>
    </row>
    <row r="188" spans="1:43" ht="45" customHeight="1">
      <c r="A188" s="114">
        <f t="shared" si="25"/>
        <v>174</v>
      </c>
      <c r="B188" s="115" t="str">
        <f>IF(基本情報入力シート!B231="","",基本情報入力シート!B231)</f>
        <v/>
      </c>
      <c r="C188" s="116" t="str">
        <f>IF(基本情報入力シート!L231="","",基本情報入力シート!L231)</f>
        <v/>
      </c>
      <c r="D188" s="116" t="str">
        <f>IF(基本情報入力シート!Q231="","",基本情報入力シート!Q231)</f>
        <v/>
      </c>
      <c r="E188" s="116" t="str">
        <f>IF(基本情報入力シート!V231="","",基本情報入力シート!V231)</f>
        <v/>
      </c>
      <c r="F188" s="116" t="str">
        <f>IF(基本情報入力シート!W231="","",基本情報入力シート!W231)</f>
        <v/>
      </c>
      <c r="G188" s="116" t="str">
        <f>IF(基本情報入力シート!Z231="","",基本情報入力シート!Z231)</f>
        <v/>
      </c>
      <c r="H188" s="216" t="str">
        <f>IF(基本情報入力シート!AD231="","",基本情報入力シート!AD231)</f>
        <v/>
      </c>
      <c r="I188" s="335" t="str">
        <f>IF(基本情報入力シート!AE231="","",基本情報入力シート!AE231)</f>
        <v/>
      </c>
      <c r="J188" s="450"/>
      <c r="K188" s="451"/>
      <c r="L188" s="449"/>
      <c r="M188" s="336" t="str">
        <f>IF(G188="", "", VLOOKUP(AO188,【参考】数式用!$AZ$3:$BA$6, 2, FALSE))</f>
        <v/>
      </c>
      <c r="N188" s="337" t="str">
        <f>IF(G188="","",VLOOKUP(G188,【参考】数式用!$A$4:$L$54,MATCH('別紙様式2-3（個表）'!M188,【参考】数式用!$J$3:$L$3,0)+9,FALSE))</f>
        <v/>
      </c>
      <c r="O188" s="453" t="s">
        <v>2396</v>
      </c>
      <c r="P188" s="338" t="str">
        <f t="shared" si="24"/>
        <v>未入力あり</v>
      </c>
      <c r="Q188" s="258" t="str">
        <f>IFERROR(IF(P188="未入力あり","",ROUNDDOWN(ROUNDDOWN($H188*$I188,0)*VLOOKUP($G188,【参考】数式用!$A$4:$E$54,3, FALSE),0)),"")</f>
        <v/>
      </c>
      <c r="R188" s="258" t="str">
        <f>IF(AM188="×", 0,IF(P188="未入力あり","",ROUNDDOWN(ROUNDDOWN($H188*$I188,0)*VLOOKUP($G188,【参考】数式用!$A$4:$E$54,4,FALSE),0)))</f>
        <v/>
      </c>
      <c r="S188" s="339" t="str">
        <f>IF(AN188="×", 0,IF(P188="未入力あり","",ROUNDDOWN(ROUNDDOWN($H188*$I188,0)*VLOOKUP($G188,【参考】数式用!$A$4:$E$54,5, FALSE),0)))</f>
        <v/>
      </c>
      <c r="T188" s="342"/>
      <c r="U188" s="343"/>
      <c r="AI188" s="345" t="str">
        <f t="shared" si="26"/>
        <v/>
      </c>
      <c r="AJ188" s="46" t="e">
        <f>VLOOKUP('別紙様式2-3（個表）'!$G188,【参考】数式用!$P$4:$Q$54,2, FALSE)</f>
        <v>#N/A</v>
      </c>
      <c r="AK188" s="46" t="e">
        <f>VLOOKUP('別紙様式2-3（個表）'!$G188,【参考】数式用!$P$4:$W$54,8, FALSE)</f>
        <v>#N/A</v>
      </c>
      <c r="AL188" s="46" t="e">
        <f>VLOOKUP('別紙様式2-3（個表）'!$G188,【参考】数式用!$P$4:$AD$54,15, FALSE)</f>
        <v>#N/A</v>
      </c>
      <c r="AM188" s="46" t="str">
        <f t="shared" si="27"/>
        <v/>
      </c>
      <c r="AN188" s="46" t="str">
        <f t="shared" si="28"/>
        <v/>
      </c>
      <c r="AO188" s="46" t="str">
        <f t="shared" si="29"/>
        <v/>
      </c>
      <c r="AP188" s="46" t="str">
        <f>IF(G188="", "", VLOOKUP(G188,【参考】数式用!$A$4:$M$54,13,FALSE))</f>
        <v/>
      </c>
      <c r="AQ188" s="46" t="str">
        <f t="shared" si="30"/>
        <v>―</v>
      </c>
    </row>
    <row r="189" spans="1:43" ht="45" customHeight="1">
      <c r="A189" s="114">
        <f t="shared" si="25"/>
        <v>175</v>
      </c>
      <c r="B189" s="115" t="str">
        <f>IF(基本情報入力シート!B232="","",基本情報入力シート!B232)</f>
        <v/>
      </c>
      <c r="C189" s="116" t="str">
        <f>IF(基本情報入力シート!L232="","",基本情報入力シート!L232)</f>
        <v/>
      </c>
      <c r="D189" s="116" t="str">
        <f>IF(基本情報入力シート!Q232="","",基本情報入力シート!Q232)</f>
        <v/>
      </c>
      <c r="E189" s="116" t="str">
        <f>IF(基本情報入力シート!V232="","",基本情報入力シート!V232)</f>
        <v/>
      </c>
      <c r="F189" s="116" t="str">
        <f>IF(基本情報入力シート!W232="","",基本情報入力シート!W232)</f>
        <v/>
      </c>
      <c r="G189" s="116" t="str">
        <f>IF(基本情報入力シート!Z232="","",基本情報入力シート!Z232)</f>
        <v/>
      </c>
      <c r="H189" s="216" t="str">
        <f>IF(基本情報入力シート!AD232="","",基本情報入力シート!AD232)</f>
        <v/>
      </c>
      <c r="I189" s="335" t="str">
        <f>IF(基本情報入力シート!AE232="","",基本情報入力シート!AE232)</f>
        <v/>
      </c>
      <c r="J189" s="450"/>
      <c r="K189" s="451"/>
      <c r="L189" s="449"/>
      <c r="M189" s="336" t="str">
        <f>IF(G189="", "", VLOOKUP(AO189,【参考】数式用!$AZ$3:$BA$6, 2, FALSE))</f>
        <v/>
      </c>
      <c r="N189" s="337" t="str">
        <f>IF(G189="","",VLOOKUP(G189,【参考】数式用!$A$4:$L$54,MATCH('別紙様式2-3（個表）'!M189,【参考】数式用!$J$3:$L$3,0)+9,FALSE))</f>
        <v/>
      </c>
      <c r="O189" s="453" t="s">
        <v>2396</v>
      </c>
      <c r="P189" s="338" t="str">
        <f t="shared" si="24"/>
        <v>未入力あり</v>
      </c>
      <c r="Q189" s="258" t="str">
        <f>IFERROR(IF(P189="未入力あり","",ROUNDDOWN(ROUNDDOWN($H189*$I189,0)*VLOOKUP($G189,【参考】数式用!$A$4:$E$54,3, FALSE),0)),"")</f>
        <v/>
      </c>
      <c r="R189" s="258" t="str">
        <f>IF(AM189="×", 0,IF(P189="未入力あり","",ROUNDDOWN(ROUNDDOWN($H189*$I189,0)*VLOOKUP($G189,【参考】数式用!$A$4:$E$54,4,FALSE),0)))</f>
        <v/>
      </c>
      <c r="S189" s="339" t="str">
        <f>IF(AN189="×", 0,IF(P189="未入力あり","",ROUNDDOWN(ROUNDDOWN($H189*$I189,0)*VLOOKUP($G189,【参考】数式用!$A$4:$E$54,5, FALSE),0)))</f>
        <v/>
      </c>
      <c r="T189" s="342"/>
      <c r="U189" s="343"/>
      <c r="AI189" s="345" t="str">
        <f t="shared" si="26"/>
        <v/>
      </c>
      <c r="AJ189" s="46" t="e">
        <f>VLOOKUP('別紙様式2-3（個表）'!$G189,【参考】数式用!$P$4:$Q$54,2, FALSE)</f>
        <v>#N/A</v>
      </c>
      <c r="AK189" s="46" t="e">
        <f>VLOOKUP('別紙様式2-3（個表）'!$G189,【参考】数式用!$P$4:$W$54,8, FALSE)</f>
        <v>#N/A</v>
      </c>
      <c r="AL189" s="46" t="e">
        <f>VLOOKUP('別紙様式2-3（個表）'!$G189,【参考】数式用!$P$4:$AD$54,15, FALSE)</f>
        <v>#N/A</v>
      </c>
      <c r="AM189" s="46" t="str">
        <f t="shared" si="27"/>
        <v/>
      </c>
      <c r="AN189" s="46" t="str">
        <f t="shared" si="28"/>
        <v/>
      </c>
      <c r="AO189" s="46" t="str">
        <f t="shared" si="29"/>
        <v/>
      </c>
      <c r="AP189" s="46" t="str">
        <f>IF(G189="", "", VLOOKUP(G189,【参考】数式用!$A$4:$M$54,13,FALSE))</f>
        <v/>
      </c>
      <c r="AQ189" s="46" t="str">
        <f t="shared" si="30"/>
        <v>―</v>
      </c>
    </row>
    <row r="190" spans="1:43" ht="45" customHeight="1">
      <c r="A190" s="114">
        <f t="shared" si="25"/>
        <v>176</v>
      </c>
      <c r="B190" s="115" t="str">
        <f>IF(基本情報入力シート!B233="","",基本情報入力シート!B233)</f>
        <v/>
      </c>
      <c r="C190" s="116" t="str">
        <f>IF(基本情報入力シート!L233="","",基本情報入力シート!L233)</f>
        <v/>
      </c>
      <c r="D190" s="116" t="str">
        <f>IF(基本情報入力シート!Q233="","",基本情報入力シート!Q233)</f>
        <v/>
      </c>
      <c r="E190" s="116" t="str">
        <f>IF(基本情報入力シート!V233="","",基本情報入力シート!V233)</f>
        <v/>
      </c>
      <c r="F190" s="116" t="str">
        <f>IF(基本情報入力シート!W233="","",基本情報入力シート!W233)</f>
        <v/>
      </c>
      <c r="G190" s="116" t="str">
        <f>IF(基本情報入力シート!Z233="","",基本情報入力シート!Z233)</f>
        <v/>
      </c>
      <c r="H190" s="216" t="str">
        <f>IF(基本情報入力シート!AD233="","",基本情報入力シート!AD233)</f>
        <v/>
      </c>
      <c r="I190" s="335" t="str">
        <f>IF(基本情報入力シート!AE233="","",基本情報入力シート!AE233)</f>
        <v/>
      </c>
      <c r="J190" s="450"/>
      <c r="K190" s="451"/>
      <c r="L190" s="449"/>
      <c r="M190" s="336" t="str">
        <f>IF(G190="", "", VLOOKUP(AO190,【参考】数式用!$AZ$3:$BA$6, 2, FALSE))</f>
        <v/>
      </c>
      <c r="N190" s="337" t="str">
        <f>IF(G190="","",VLOOKUP(G190,【参考】数式用!$A$4:$L$54,MATCH('別紙様式2-3（個表）'!M190,【参考】数式用!$J$3:$L$3,0)+9,FALSE))</f>
        <v/>
      </c>
      <c r="O190" s="453" t="s">
        <v>2396</v>
      </c>
      <c r="P190" s="338" t="str">
        <f t="shared" si="24"/>
        <v>未入力あり</v>
      </c>
      <c r="Q190" s="258" t="str">
        <f>IFERROR(IF(P190="未入力あり","",ROUNDDOWN(ROUNDDOWN($H190*$I190,0)*VLOOKUP($G190,【参考】数式用!$A$4:$E$54,3, FALSE),0)),"")</f>
        <v/>
      </c>
      <c r="R190" s="258" t="str">
        <f>IF(AM190="×", 0,IF(P190="未入力あり","",ROUNDDOWN(ROUNDDOWN($H190*$I190,0)*VLOOKUP($G190,【参考】数式用!$A$4:$E$54,4,FALSE),0)))</f>
        <v/>
      </c>
      <c r="S190" s="339" t="str">
        <f>IF(AN190="×", 0,IF(P190="未入力あり","",ROUNDDOWN(ROUNDDOWN($H190*$I190,0)*VLOOKUP($G190,【参考】数式用!$A$4:$E$54,5, FALSE),0)))</f>
        <v/>
      </c>
      <c r="T190" s="342"/>
      <c r="U190" s="343"/>
      <c r="AI190" s="345" t="str">
        <f t="shared" si="26"/>
        <v/>
      </c>
      <c r="AJ190" s="46" t="e">
        <f>VLOOKUP('別紙様式2-3（個表）'!$G190,【参考】数式用!$P$4:$Q$54,2, FALSE)</f>
        <v>#N/A</v>
      </c>
      <c r="AK190" s="46" t="e">
        <f>VLOOKUP('別紙様式2-3（個表）'!$G190,【参考】数式用!$P$4:$W$54,8, FALSE)</f>
        <v>#N/A</v>
      </c>
      <c r="AL190" s="46" t="e">
        <f>VLOOKUP('別紙様式2-3（個表）'!$G190,【参考】数式用!$P$4:$AD$54,15, FALSE)</f>
        <v>#N/A</v>
      </c>
      <c r="AM190" s="46" t="str">
        <f t="shared" si="27"/>
        <v/>
      </c>
      <c r="AN190" s="46" t="str">
        <f t="shared" si="28"/>
        <v/>
      </c>
      <c r="AO190" s="46" t="str">
        <f t="shared" si="29"/>
        <v/>
      </c>
      <c r="AP190" s="46" t="str">
        <f>IF(G190="", "", VLOOKUP(G190,【参考】数式用!$A$4:$M$54,13,FALSE))</f>
        <v/>
      </c>
      <c r="AQ190" s="46" t="str">
        <f t="shared" si="30"/>
        <v>―</v>
      </c>
    </row>
    <row r="191" spans="1:43" ht="45" customHeight="1">
      <c r="A191" s="114">
        <f t="shared" si="25"/>
        <v>177</v>
      </c>
      <c r="B191" s="115" t="str">
        <f>IF(基本情報入力シート!B234="","",基本情報入力シート!B234)</f>
        <v/>
      </c>
      <c r="C191" s="116" t="str">
        <f>IF(基本情報入力シート!L234="","",基本情報入力シート!L234)</f>
        <v/>
      </c>
      <c r="D191" s="116" t="str">
        <f>IF(基本情報入力シート!Q234="","",基本情報入力シート!Q234)</f>
        <v/>
      </c>
      <c r="E191" s="116" t="str">
        <f>IF(基本情報入力シート!V234="","",基本情報入力シート!V234)</f>
        <v/>
      </c>
      <c r="F191" s="116" t="str">
        <f>IF(基本情報入力シート!W234="","",基本情報入力シート!W234)</f>
        <v/>
      </c>
      <c r="G191" s="116" t="str">
        <f>IF(基本情報入力シート!Z234="","",基本情報入力シート!Z234)</f>
        <v/>
      </c>
      <c r="H191" s="216" t="str">
        <f>IF(基本情報入力シート!AD234="","",基本情報入力シート!AD234)</f>
        <v/>
      </c>
      <c r="I191" s="335" t="str">
        <f>IF(基本情報入力シート!AE234="","",基本情報入力シート!AE234)</f>
        <v/>
      </c>
      <c r="J191" s="450"/>
      <c r="K191" s="451"/>
      <c r="L191" s="449"/>
      <c r="M191" s="336" t="str">
        <f>IF(G191="", "", VLOOKUP(AO191,【参考】数式用!$AZ$3:$BA$6, 2, FALSE))</f>
        <v/>
      </c>
      <c r="N191" s="337" t="str">
        <f>IF(G191="","",VLOOKUP(G191,【参考】数式用!$A$4:$L$54,MATCH('別紙様式2-3（個表）'!M191,【参考】数式用!$J$3:$L$3,0)+9,FALSE))</f>
        <v/>
      </c>
      <c r="O191" s="453" t="s">
        <v>2396</v>
      </c>
      <c r="P191" s="338" t="str">
        <f t="shared" si="24"/>
        <v>未入力あり</v>
      </c>
      <c r="Q191" s="258" t="str">
        <f>IFERROR(IF(P191="未入力あり","",ROUNDDOWN(ROUNDDOWN($H191*$I191,0)*VLOOKUP($G191,【参考】数式用!$A$4:$E$54,3, FALSE),0)),"")</f>
        <v/>
      </c>
      <c r="R191" s="258" t="str">
        <f>IF(AM191="×", 0,IF(P191="未入力あり","",ROUNDDOWN(ROUNDDOWN($H191*$I191,0)*VLOOKUP($G191,【参考】数式用!$A$4:$E$54,4,FALSE),0)))</f>
        <v/>
      </c>
      <c r="S191" s="339" t="str">
        <f>IF(AN191="×", 0,IF(P191="未入力あり","",ROUNDDOWN(ROUNDDOWN($H191*$I191,0)*VLOOKUP($G191,【参考】数式用!$A$4:$E$54,5, FALSE),0)))</f>
        <v/>
      </c>
      <c r="T191" s="342"/>
      <c r="U191" s="343"/>
      <c r="AI191" s="345" t="str">
        <f t="shared" si="26"/>
        <v/>
      </c>
      <c r="AJ191" s="46" t="e">
        <f>VLOOKUP('別紙様式2-3（個表）'!$G191,【参考】数式用!$P$4:$Q$54,2, FALSE)</f>
        <v>#N/A</v>
      </c>
      <c r="AK191" s="46" t="e">
        <f>VLOOKUP('別紙様式2-3（個表）'!$G191,【参考】数式用!$P$4:$W$54,8, FALSE)</f>
        <v>#N/A</v>
      </c>
      <c r="AL191" s="46" t="e">
        <f>VLOOKUP('別紙様式2-3（個表）'!$G191,【参考】数式用!$P$4:$AD$54,15, FALSE)</f>
        <v>#N/A</v>
      </c>
      <c r="AM191" s="46" t="str">
        <f t="shared" si="27"/>
        <v/>
      </c>
      <c r="AN191" s="46" t="str">
        <f t="shared" si="28"/>
        <v/>
      </c>
      <c r="AO191" s="46" t="str">
        <f t="shared" si="29"/>
        <v/>
      </c>
      <c r="AP191" s="46" t="str">
        <f>IF(G191="", "", VLOOKUP(G191,【参考】数式用!$A$4:$M$54,13,FALSE))</f>
        <v/>
      </c>
      <c r="AQ191" s="46" t="str">
        <f t="shared" si="30"/>
        <v>―</v>
      </c>
    </row>
    <row r="192" spans="1:43" ht="45" customHeight="1">
      <c r="A192" s="114">
        <f t="shared" si="25"/>
        <v>178</v>
      </c>
      <c r="B192" s="115" t="str">
        <f>IF(基本情報入力シート!B235="","",基本情報入力シート!B235)</f>
        <v/>
      </c>
      <c r="C192" s="116" t="str">
        <f>IF(基本情報入力シート!L235="","",基本情報入力シート!L235)</f>
        <v/>
      </c>
      <c r="D192" s="116" t="str">
        <f>IF(基本情報入力シート!Q235="","",基本情報入力シート!Q235)</f>
        <v/>
      </c>
      <c r="E192" s="116" t="str">
        <f>IF(基本情報入力シート!V235="","",基本情報入力シート!V235)</f>
        <v/>
      </c>
      <c r="F192" s="116" t="str">
        <f>IF(基本情報入力シート!W235="","",基本情報入力シート!W235)</f>
        <v/>
      </c>
      <c r="G192" s="116" t="str">
        <f>IF(基本情報入力シート!Z235="","",基本情報入力シート!Z235)</f>
        <v/>
      </c>
      <c r="H192" s="216" t="str">
        <f>IF(基本情報入力シート!AD235="","",基本情報入力シート!AD235)</f>
        <v/>
      </c>
      <c r="I192" s="335" t="str">
        <f>IF(基本情報入力シート!AE235="","",基本情報入力シート!AE235)</f>
        <v/>
      </c>
      <c r="J192" s="450"/>
      <c r="K192" s="451"/>
      <c r="L192" s="449"/>
      <c r="M192" s="336" t="str">
        <f>IF(G192="", "", VLOOKUP(AO192,【参考】数式用!$AZ$3:$BA$6, 2, FALSE))</f>
        <v/>
      </c>
      <c r="N192" s="337" t="str">
        <f>IF(G192="","",VLOOKUP(G192,【参考】数式用!$A$4:$L$54,MATCH('別紙様式2-3（個表）'!M192,【参考】数式用!$J$3:$L$3,0)+9,FALSE))</f>
        <v/>
      </c>
      <c r="O192" s="453" t="s">
        <v>2396</v>
      </c>
      <c r="P192" s="338" t="str">
        <f t="shared" si="24"/>
        <v>未入力あり</v>
      </c>
      <c r="Q192" s="258" t="str">
        <f>IFERROR(IF(P192="未入力あり","",ROUNDDOWN(ROUNDDOWN($H192*$I192,0)*VLOOKUP($G192,【参考】数式用!$A$4:$E$54,3, FALSE),0)),"")</f>
        <v/>
      </c>
      <c r="R192" s="258" t="str">
        <f>IF(AM192="×", 0,IF(P192="未入力あり","",ROUNDDOWN(ROUNDDOWN($H192*$I192,0)*VLOOKUP($G192,【参考】数式用!$A$4:$E$54,4,FALSE),0)))</f>
        <v/>
      </c>
      <c r="S192" s="339" t="str">
        <f>IF(AN192="×", 0,IF(P192="未入力あり","",ROUNDDOWN(ROUNDDOWN($H192*$I192,0)*VLOOKUP($G192,【参考】数式用!$A$4:$E$54,5, FALSE),0)))</f>
        <v/>
      </c>
      <c r="T192" s="342"/>
      <c r="U192" s="343"/>
      <c r="AI192" s="345" t="str">
        <f t="shared" si="26"/>
        <v/>
      </c>
      <c r="AJ192" s="46" t="e">
        <f>VLOOKUP('別紙様式2-3（個表）'!$G192,【参考】数式用!$P$4:$Q$54,2, FALSE)</f>
        <v>#N/A</v>
      </c>
      <c r="AK192" s="46" t="e">
        <f>VLOOKUP('別紙様式2-3（個表）'!$G192,【参考】数式用!$P$4:$W$54,8, FALSE)</f>
        <v>#N/A</v>
      </c>
      <c r="AL192" s="46" t="e">
        <f>VLOOKUP('別紙様式2-3（個表）'!$G192,【参考】数式用!$P$4:$AD$54,15, FALSE)</f>
        <v>#N/A</v>
      </c>
      <c r="AM192" s="46" t="str">
        <f t="shared" si="27"/>
        <v/>
      </c>
      <c r="AN192" s="46" t="str">
        <f t="shared" si="28"/>
        <v/>
      </c>
      <c r="AO192" s="46" t="str">
        <f t="shared" si="29"/>
        <v/>
      </c>
      <c r="AP192" s="46" t="str">
        <f>IF(G192="", "", VLOOKUP(G192,【参考】数式用!$A$4:$M$54,13,FALSE))</f>
        <v/>
      </c>
      <c r="AQ192" s="46" t="str">
        <f t="shared" si="30"/>
        <v>―</v>
      </c>
    </row>
    <row r="193" spans="1:43" ht="45" customHeight="1">
      <c r="A193" s="114">
        <f t="shared" si="25"/>
        <v>179</v>
      </c>
      <c r="B193" s="115" t="str">
        <f>IF(基本情報入力シート!B236="","",基本情報入力シート!B236)</f>
        <v/>
      </c>
      <c r="C193" s="116" t="str">
        <f>IF(基本情報入力シート!L236="","",基本情報入力シート!L236)</f>
        <v/>
      </c>
      <c r="D193" s="116" t="str">
        <f>IF(基本情報入力シート!Q236="","",基本情報入力シート!Q236)</f>
        <v/>
      </c>
      <c r="E193" s="116" t="str">
        <f>IF(基本情報入力シート!V236="","",基本情報入力シート!V236)</f>
        <v/>
      </c>
      <c r="F193" s="116" t="str">
        <f>IF(基本情報入力シート!W236="","",基本情報入力シート!W236)</f>
        <v/>
      </c>
      <c r="G193" s="116" t="str">
        <f>IF(基本情報入力シート!Z236="","",基本情報入力シート!Z236)</f>
        <v/>
      </c>
      <c r="H193" s="216" t="str">
        <f>IF(基本情報入力シート!AD236="","",基本情報入力シート!AD236)</f>
        <v/>
      </c>
      <c r="I193" s="335" t="str">
        <f>IF(基本情報入力シート!AE236="","",基本情報入力シート!AE236)</f>
        <v/>
      </c>
      <c r="J193" s="450"/>
      <c r="K193" s="451"/>
      <c r="L193" s="449"/>
      <c r="M193" s="336" t="str">
        <f>IF(G193="", "", VLOOKUP(AO193,【参考】数式用!$AZ$3:$BA$6, 2, FALSE))</f>
        <v/>
      </c>
      <c r="N193" s="337" t="str">
        <f>IF(G193="","",VLOOKUP(G193,【参考】数式用!$A$4:$L$54,MATCH('別紙様式2-3（個表）'!M193,【参考】数式用!$J$3:$L$3,0)+9,FALSE))</f>
        <v/>
      </c>
      <c r="O193" s="453" t="s">
        <v>2396</v>
      </c>
      <c r="P193" s="338" t="str">
        <f t="shared" si="24"/>
        <v>未入力あり</v>
      </c>
      <c r="Q193" s="258" t="str">
        <f>IFERROR(IF(P193="未入力あり","",ROUNDDOWN(ROUNDDOWN($H193*$I193,0)*VLOOKUP($G193,【参考】数式用!$A$4:$E$54,3, FALSE),0)),"")</f>
        <v/>
      </c>
      <c r="R193" s="258" t="str">
        <f>IF(AM193="×", 0,IF(P193="未入力あり","",ROUNDDOWN(ROUNDDOWN($H193*$I193,0)*VLOOKUP($G193,【参考】数式用!$A$4:$E$54,4,FALSE),0)))</f>
        <v/>
      </c>
      <c r="S193" s="339" t="str">
        <f>IF(AN193="×", 0,IF(P193="未入力あり","",ROUNDDOWN(ROUNDDOWN($H193*$I193,0)*VLOOKUP($G193,【参考】数式用!$A$4:$E$54,5, FALSE),0)))</f>
        <v/>
      </c>
      <c r="T193" s="342"/>
      <c r="U193" s="343"/>
      <c r="AI193" s="345" t="str">
        <f t="shared" si="26"/>
        <v/>
      </c>
      <c r="AJ193" s="46" t="e">
        <f>VLOOKUP('別紙様式2-3（個表）'!$G193,【参考】数式用!$P$4:$Q$54,2, FALSE)</f>
        <v>#N/A</v>
      </c>
      <c r="AK193" s="46" t="e">
        <f>VLOOKUP('別紙様式2-3（個表）'!$G193,【参考】数式用!$P$4:$W$54,8, FALSE)</f>
        <v>#N/A</v>
      </c>
      <c r="AL193" s="46" t="e">
        <f>VLOOKUP('別紙様式2-3（個表）'!$G193,【参考】数式用!$P$4:$AD$54,15, FALSE)</f>
        <v>#N/A</v>
      </c>
      <c r="AM193" s="46" t="str">
        <f t="shared" si="27"/>
        <v/>
      </c>
      <c r="AN193" s="46" t="str">
        <f t="shared" si="28"/>
        <v/>
      </c>
      <c r="AO193" s="46" t="str">
        <f t="shared" si="29"/>
        <v/>
      </c>
      <c r="AP193" s="46" t="str">
        <f>IF(G193="", "", VLOOKUP(G193,【参考】数式用!$A$4:$M$54,13,FALSE))</f>
        <v/>
      </c>
      <c r="AQ193" s="46" t="str">
        <f t="shared" si="30"/>
        <v>―</v>
      </c>
    </row>
    <row r="194" spans="1:43" ht="45" customHeight="1">
      <c r="A194" s="114">
        <f t="shared" si="25"/>
        <v>180</v>
      </c>
      <c r="B194" s="115" t="str">
        <f>IF(基本情報入力シート!B237="","",基本情報入力シート!B237)</f>
        <v/>
      </c>
      <c r="C194" s="116" t="str">
        <f>IF(基本情報入力シート!L237="","",基本情報入力シート!L237)</f>
        <v/>
      </c>
      <c r="D194" s="116" t="str">
        <f>IF(基本情報入力シート!Q237="","",基本情報入力シート!Q237)</f>
        <v/>
      </c>
      <c r="E194" s="116" t="str">
        <f>IF(基本情報入力シート!V237="","",基本情報入力シート!V237)</f>
        <v/>
      </c>
      <c r="F194" s="116" t="str">
        <f>IF(基本情報入力シート!W237="","",基本情報入力シート!W237)</f>
        <v/>
      </c>
      <c r="G194" s="116" t="str">
        <f>IF(基本情報入力シート!Z237="","",基本情報入力シート!Z237)</f>
        <v/>
      </c>
      <c r="H194" s="216" t="str">
        <f>IF(基本情報入力シート!AD237="","",基本情報入力シート!AD237)</f>
        <v/>
      </c>
      <c r="I194" s="335" t="str">
        <f>IF(基本情報入力シート!AE237="","",基本情報入力シート!AE237)</f>
        <v/>
      </c>
      <c r="J194" s="450"/>
      <c r="K194" s="451"/>
      <c r="L194" s="449"/>
      <c r="M194" s="336" t="str">
        <f>IF(G194="", "", VLOOKUP(AO194,【参考】数式用!$AZ$3:$BA$6, 2, FALSE))</f>
        <v/>
      </c>
      <c r="N194" s="337" t="str">
        <f>IF(G194="","",VLOOKUP(G194,【参考】数式用!$A$4:$L$54,MATCH('別紙様式2-3（個表）'!M194,【参考】数式用!$J$3:$L$3,0)+9,FALSE))</f>
        <v/>
      </c>
      <c r="O194" s="453" t="s">
        <v>2396</v>
      </c>
      <c r="P194" s="338" t="str">
        <f t="shared" si="24"/>
        <v>未入力あり</v>
      </c>
      <c r="Q194" s="258" t="str">
        <f>IFERROR(IF(P194="未入力あり","",ROUNDDOWN(ROUNDDOWN($H194*$I194,0)*VLOOKUP($G194,【参考】数式用!$A$4:$E$54,3, FALSE),0)),"")</f>
        <v/>
      </c>
      <c r="R194" s="258" t="str">
        <f>IF(AM194="×", 0,IF(P194="未入力あり","",ROUNDDOWN(ROUNDDOWN($H194*$I194,0)*VLOOKUP($G194,【参考】数式用!$A$4:$E$54,4,FALSE),0)))</f>
        <v/>
      </c>
      <c r="S194" s="339" t="str">
        <f>IF(AN194="×", 0,IF(P194="未入力あり","",ROUNDDOWN(ROUNDDOWN($H194*$I194,0)*VLOOKUP($G194,【参考】数式用!$A$4:$E$54,5, FALSE),0)))</f>
        <v/>
      </c>
      <c r="T194" s="342"/>
      <c r="U194" s="343"/>
      <c r="AI194" s="345" t="str">
        <f t="shared" si="26"/>
        <v/>
      </c>
      <c r="AJ194" s="46" t="e">
        <f>VLOOKUP('別紙様式2-3（個表）'!$G194,【参考】数式用!$P$4:$Q$54,2, FALSE)</f>
        <v>#N/A</v>
      </c>
      <c r="AK194" s="46" t="e">
        <f>VLOOKUP('別紙様式2-3（個表）'!$G194,【参考】数式用!$P$4:$W$54,8, FALSE)</f>
        <v>#N/A</v>
      </c>
      <c r="AL194" s="46" t="e">
        <f>VLOOKUP('別紙様式2-3（個表）'!$G194,【参考】数式用!$P$4:$AD$54,15, FALSE)</f>
        <v>#N/A</v>
      </c>
      <c r="AM194" s="46" t="str">
        <f t="shared" si="27"/>
        <v/>
      </c>
      <c r="AN194" s="46" t="str">
        <f t="shared" si="28"/>
        <v/>
      </c>
      <c r="AO194" s="46" t="str">
        <f t="shared" si="29"/>
        <v/>
      </c>
      <c r="AP194" s="46" t="str">
        <f>IF(G194="", "", VLOOKUP(G194,【参考】数式用!$A$4:$M$54,13,FALSE))</f>
        <v/>
      </c>
      <c r="AQ194" s="46" t="str">
        <f t="shared" si="30"/>
        <v>―</v>
      </c>
    </row>
    <row r="195" spans="1:43" ht="45" customHeight="1">
      <c r="A195" s="114">
        <f t="shared" si="25"/>
        <v>181</v>
      </c>
      <c r="B195" s="115" t="str">
        <f>IF(基本情報入力シート!B238="","",基本情報入力シート!B238)</f>
        <v/>
      </c>
      <c r="C195" s="116" t="str">
        <f>IF(基本情報入力シート!L238="","",基本情報入力シート!L238)</f>
        <v/>
      </c>
      <c r="D195" s="116" t="str">
        <f>IF(基本情報入力シート!Q238="","",基本情報入力シート!Q238)</f>
        <v/>
      </c>
      <c r="E195" s="116" t="str">
        <f>IF(基本情報入力シート!V238="","",基本情報入力シート!V238)</f>
        <v/>
      </c>
      <c r="F195" s="116" t="str">
        <f>IF(基本情報入力シート!W238="","",基本情報入力シート!W238)</f>
        <v/>
      </c>
      <c r="G195" s="116" t="str">
        <f>IF(基本情報入力シート!Z238="","",基本情報入力シート!Z238)</f>
        <v/>
      </c>
      <c r="H195" s="216" t="str">
        <f>IF(基本情報入力シート!AD238="","",基本情報入力シート!AD238)</f>
        <v/>
      </c>
      <c r="I195" s="335" t="str">
        <f>IF(基本情報入力シート!AE238="","",基本情報入力シート!AE238)</f>
        <v/>
      </c>
      <c r="J195" s="450"/>
      <c r="K195" s="451"/>
      <c r="L195" s="449"/>
      <c r="M195" s="336" t="str">
        <f>IF(G195="", "", VLOOKUP(AO195,【参考】数式用!$AZ$3:$BA$6, 2, FALSE))</f>
        <v/>
      </c>
      <c r="N195" s="337" t="str">
        <f>IF(G195="","",VLOOKUP(G195,【参考】数式用!$A$4:$L$54,MATCH('別紙様式2-3（個表）'!M195,【参考】数式用!$J$3:$L$3,0)+9,FALSE))</f>
        <v/>
      </c>
      <c r="O195" s="453" t="s">
        <v>2396</v>
      </c>
      <c r="P195" s="338" t="str">
        <f t="shared" si="24"/>
        <v>未入力あり</v>
      </c>
      <c r="Q195" s="258" t="str">
        <f>IFERROR(IF(P195="未入力あり","",ROUNDDOWN(ROUNDDOWN($H195*$I195,0)*VLOOKUP($G195,【参考】数式用!$A$4:$E$54,3, FALSE),0)),"")</f>
        <v/>
      </c>
      <c r="R195" s="258" t="str">
        <f>IF(AM195="×", 0,IF(P195="未入力あり","",ROUNDDOWN(ROUNDDOWN($H195*$I195,0)*VLOOKUP($G195,【参考】数式用!$A$4:$E$54,4,FALSE),0)))</f>
        <v/>
      </c>
      <c r="S195" s="339" t="str">
        <f>IF(AN195="×", 0,IF(P195="未入力あり","",ROUNDDOWN(ROUNDDOWN($H195*$I195,0)*VLOOKUP($G195,【参考】数式用!$A$4:$E$54,5, FALSE),0)))</f>
        <v/>
      </c>
      <c r="T195" s="342"/>
      <c r="U195" s="343"/>
      <c r="AI195" s="345" t="str">
        <f t="shared" si="26"/>
        <v/>
      </c>
      <c r="AJ195" s="46" t="e">
        <f>VLOOKUP('別紙様式2-3（個表）'!$G195,【参考】数式用!$P$4:$Q$54,2, FALSE)</f>
        <v>#N/A</v>
      </c>
      <c r="AK195" s="46" t="e">
        <f>VLOOKUP('別紙様式2-3（個表）'!$G195,【参考】数式用!$P$4:$W$54,8, FALSE)</f>
        <v>#N/A</v>
      </c>
      <c r="AL195" s="46" t="e">
        <f>VLOOKUP('別紙様式2-3（個表）'!$G195,【参考】数式用!$P$4:$AD$54,15, FALSE)</f>
        <v>#N/A</v>
      </c>
      <c r="AM195" s="46" t="str">
        <f t="shared" si="27"/>
        <v/>
      </c>
      <c r="AN195" s="46" t="str">
        <f t="shared" si="28"/>
        <v/>
      </c>
      <c r="AO195" s="46" t="str">
        <f t="shared" si="29"/>
        <v/>
      </c>
      <c r="AP195" s="46" t="str">
        <f>IF(G195="", "", VLOOKUP(G195,【参考】数式用!$A$4:$M$54,13,FALSE))</f>
        <v/>
      </c>
      <c r="AQ195" s="46" t="str">
        <f t="shared" si="30"/>
        <v>―</v>
      </c>
    </row>
    <row r="196" spans="1:43" ht="45" customHeight="1">
      <c r="A196" s="114">
        <f t="shared" si="25"/>
        <v>182</v>
      </c>
      <c r="B196" s="115" t="str">
        <f>IF(基本情報入力シート!B239="","",基本情報入力シート!B239)</f>
        <v/>
      </c>
      <c r="C196" s="116" t="str">
        <f>IF(基本情報入力シート!L239="","",基本情報入力シート!L239)</f>
        <v/>
      </c>
      <c r="D196" s="116" t="str">
        <f>IF(基本情報入力シート!Q239="","",基本情報入力シート!Q239)</f>
        <v/>
      </c>
      <c r="E196" s="116" t="str">
        <f>IF(基本情報入力シート!V239="","",基本情報入力シート!V239)</f>
        <v/>
      </c>
      <c r="F196" s="116" t="str">
        <f>IF(基本情報入力シート!W239="","",基本情報入力シート!W239)</f>
        <v/>
      </c>
      <c r="G196" s="116" t="str">
        <f>IF(基本情報入力シート!Z239="","",基本情報入力シート!Z239)</f>
        <v/>
      </c>
      <c r="H196" s="216" t="str">
        <f>IF(基本情報入力シート!AD239="","",基本情報入力シート!AD239)</f>
        <v/>
      </c>
      <c r="I196" s="335" t="str">
        <f>IF(基本情報入力シート!AE239="","",基本情報入力シート!AE239)</f>
        <v/>
      </c>
      <c r="J196" s="450"/>
      <c r="K196" s="451"/>
      <c r="L196" s="449"/>
      <c r="M196" s="336" t="str">
        <f>IF(G196="", "", VLOOKUP(AO196,【参考】数式用!$AZ$3:$BA$6, 2, FALSE))</f>
        <v/>
      </c>
      <c r="N196" s="337" t="str">
        <f>IF(G196="","",VLOOKUP(G196,【参考】数式用!$A$4:$L$54,MATCH('別紙様式2-3（個表）'!M196,【参考】数式用!$J$3:$L$3,0)+9,FALSE))</f>
        <v/>
      </c>
      <c r="O196" s="453" t="s">
        <v>2396</v>
      </c>
      <c r="P196" s="338" t="str">
        <f t="shared" si="24"/>
        <v>未入力あり</v>
      </c>
      <c r="Q196" s="258" t="str">
        <f>IFERROR(IF(P196="未入力あり","",ROUNDDOWN(ROUNDDOWN($H196*$I196,0)*VLOOKUP($G196,【参考】数式用!$A$4:$E$54,3, FALSE),0)),"")</f>
        <v/>
      </c>
      <c r="R196" s="258" t="str">
        <f>IF(AM196="×", 0,IF(P196="未入力あり","",ROUNDDOWN(ROUNDDOWN($H196*$I196,0)*VLOOKUP($G196,【参考】数式用!$A$4:$E$54,4,FALSE),0)))</f>
        <v/>
      </c>
      <c r="S196" s="339" t="str">
        <f>IF(AN196="×", 0,IF(P196="未入力あり","",ROUNDDOWN(ROUNDDOWN($H196*$I196,0)*VLOOKUP($G196,【参考】数式用!$A$4:$E$54,5, FALSE),0)))</f>
        <v/>
      </c>
      <c r="T196" s="342"/>
      <c r="U196" s="343"/>
      <c r="AI196" s="345" t="str">
        <f t="shared" si="26"/>
        <v/>
      </c>
      <c r="AJ196" s="46" t="e">
        <f>VLOOKUP('別紙様式2-3（個表）'!$G196,【参考】数式用!$P$4:$Q$54,2, FALSE)</f>
        <v>#N/A</v>
      </c>
      <c r="AK196" s="46" t="e">
        <f>VLOOKUP('別紙様式2-3（個表）'!$G196,【参考】数式用!$P$4:$W$54,8, FALSE)</f>
        <v>#N/A</v>
      </c>
      <c r="AL196" s="46" t="e">
        <f>VLOOKUP('別紙様式2-3（個表）'!$G196,【参考】数式用!$P$4:$AD$54,15, FALSE)</f>
        <v>#N/A</v>
      </c>
      <c r="AM196" s="46" t="str">
        <f t="shared" si="27"/>
        <v/>
      </c>
      <c r="AN196" s="46" t="str">
        <f t="shared" si="28"/>
        <v/>
      </c>
      <c r="AO196" s="46" t="str">
        <f t="shared" si="29"/>
        <v/>
      </c>
      <c r="AP196" s="46" t="str">
        <f>IF(G196="", "", VLOOKUP(G196,【参考】数式用!$A$4:$M$54,13,FALSE))</f>
        <v/>
      </c>
      <c r="AQ196" s="46" t="str">
        <f t="shared" si="30"/>
        <v>―</v>
      </c>
    </row>
    <row r="197" spans="1:43" ht="45" customHeight="1">
      <c r="A197" s="114">
        <f t="shared" si="25"/>
        <v>183</v>
      </c>
      <c r="B197" s="115" t="str">
        <f>IF(基本情報入力シート!B240="","",基本情報入力シート!B240)</f>
        <v/>
      </c>
      <c r="C197" s="116" t="str">
        <f>IF(基本情報入力シート!L240="","",基本情報入力シート!L240)</f>
        <v/>
      </c>
      <c r="D197" s="116" t="str">
        <f>IF(基本情報入力シート!Q240="","",基本情報入力シート!Q240)</f>
        <v/>
      </c>
      <c r="E197" s="116" t="str">
        <f>IF(基本情報入力シート!V240="","",基本情報入力シート!V240)</f>
        <v/>
      </c>
      <c r="F197" s="116" t="str">
        <f>IF(基本情報入力シート!W240="","",基本情報入力シート!W240)</f>
        <v/>
      </c>
      <c r="G197" s="116" t="str">
        <f>IF(基本情報入力シート!Z240="","",基本情報入力シート!Z240)</f>
        <v/>
      </c>
      <c r="H197" s="216" t="str">
        <f>IF(基本情報入力シート!AD240="","",基本情報入力シート!AD240)</f>
        <v/>
      </c>
      <c r="I197" s="335" t="str">
        <f>IF(基本情報入力シート!AE240="","",基本情報入力シート!AE240)</f>
        <v/>
      </c>
      <c r="J197" s="450"/>
      <c r="K197" s="451"/>
      <c r="L197" s="449"/>
      <c r="M197" s="336" t="str">
        <f>IF(G197="", "", VLOOKUP(AO197,【参考】数式用!$AZ$3:$BA$6, 2, FALSE))</f>
        <v/>
      </c>
      <c r="N197" s="337" t="str">
        <f>IF(G197="","",VLOOKUP(G197,【参考】数式用!$A$4:$L$54,MATCH('別紙様式2-3（個表）'!M197,【参考】数式用!$J$3:$L$3,0)+9,FALSE))</f>
        <v/>
      </c>
      <c r="O197" s="453" t="s">
        <v>2396</v>
      </c>
      <c r="P197" s="338" t="str">
        <f t="shared" si="24"/>
        <v>未入力あり</v>
      </c>
      <c r="Q197" s="258" t="str">
        <f>IFERROR(IF(P197="未入力あり","",ROUNDDOWN(ROUNDDOWN($H197*$I197,0)*VLOOKUP($G197,【参考】数式用!$A$4:$E$54,3, FALSE),0)),"")</f>
        <v/>
      </c>
      <c r="R197" s="258" t="str">
        <f>IF(AM197="×", 0,IF(P197="未入力あり","",ROUNDDOWN(ROUNDDOWN($H197*$I197,0)*VLOOKUP($G197,【参考】数式用!$A$4:$E$54,4,FALSE),0)))</f>
        <v/>
      </c>
      <c r="S197" s="339" t="str">
        <f>IF(AN197="×", 0,IF(P197="未入力あり","",ROUNDDOWN(ROUNDDOWN($H197*$I197,0)*VLOOKUP($G197,【参考】数式用!$A$4:$E$54,5, FALSE),0)))</f>
        <v/>
      </c>
      <c r="T197" s="342"/>
      <c r="U197" s="343"/>
      <c r="AI197" s="345" t="str">
        <f t="shared" si="26"/>
        <v/>
      </c>
      <c r="AJ197" s="46" t="e">
        <f>VLOOKUP('別紙様式2-3（個表）'!$G197,【参考】数式用!$P$4:$Q$54,2, FALSE)</f>
        <v>#N/A</v>
      </c>
      <c r="AK197" s="46" t="e">
        <f>VLOOKUP('別紙様式2-3（個表）'!$G197,【参考】数式用!$P$4:$W$54,8, FALSE)</f>
        <v>#N/A</v>
      </c>
      <c r="AL197" s="46" t="e">
        <f>VLOOKUP('別紙様式2-3（個表）'!$G197,【参考】数式用!$P$4:$AD$54,15, FALSE)</f>
        <v>#N/A</v>
      </c>
      <c r="AM197" s="46" t="str">
        <f t="shared" si="27"/>
        <v/>
      </c>
      <c r="AN197" s="46" t="str">
        <f t="shared" si="28"/>
        <v/>
      </c>
      <c r="AO197" s="46" t="str">
        <f t="shared" si="29"/>
        <v/>
      </c>
      <c r="AP197" s="46" t="str">
        <f>IF(G197="", "", VLOOKUP(G197,【参考】数式用!$A$4:$M$54,13,FALSE))</f>
        <v/>
      </c>
      <c r="AQ197" s="46" t="str">
        <f t="shared" si="30"/>
        <v>―</v>
      </c>
    </row>
    <row r="198" spans="1:43" ht="45" customHeight="1">
      <c r="A198" s="114">
        <f t="shared" si="25"/>
        <v>184</v>
      </c>
      <c r="B198" s="115" t="str">
        <f>IF(基本情報入力シート!B241="","",基本情報入力シート!B241)</f>
        <v/>
      </c>
      <c r="C198" s="116" t="str">
        <f>IF(基本情報入力シート!L241="","",基本情報入力シート!L241)</f>
        <v/>
      </c>
      <c r="D198" s="116" t="str">
        <f>IF(基本情報入力シート!Q241="","",基本情報入力シート!Q241)</f>
        <v/>
      </c>
      <c r="E198" s="116" t="str">
        <f>IF(基本情報入力シート!V241="","",基本情報入力シート!V241)</f>
        <v/>
      </c>
      <c r="F198" s="116" t="str">
        <f>IF(基本情報入力シート!W241="","",基本情報入力シート!W241)</f>
        <v/>
      </c>
      <c r="G198" s="116" t="str">
        <f>IF(基本情報入力シート!Z241="","",基本情報入力シート!Z241)</f>
        <v/>
      </c>
      <c r="H198" s="216" t="str">
        <f>IF(基本情報入力シート!AD241="","",基本情報入力シート!AD241)</f>
        <v/>
      </c>
      <c r="I198" s="335" t="str">
        <f>IF(基本情報入力シート!AE241="","",基本情報入力シート!AE241)</f>
        <v/>
      </c>
      <c r="J198" s="450"/>
      <c r="K198" s="451"/>
      <c r="L198" s="449"/>
      <c r="M198" s="336" t="str">
        <f>IF(G198="", "", VLOOKUP(AO198,【参考】数式用!$AZ$3:$BA$6, 2, FALSE))</f>
        <v/>
      </c>
      <c r="N198" s="337" t="str">
        <f>IF(G198="","",VLOOKUP(G198,【参考】数式用!$A$4:$L$54,MATCH('別紙様式2-3（個表）'!M198,【参考】数式用!$J$3:$L$3,0)+9,FALSE))</f>
        <v/>
      </c>
      <c r="O198" s="453" t="s">
        <v>2396</v>
      </c>
      <c r="P198" s="338" t="str">
        <f t="shared" si="24"/>
        <v>未入力あり</v>
      </c>
      <c r="Q198" s="258" t="str">
        <f>IFERROR(IF(P198="未入力あり","",ROUNDDOWN(ROUNDDOWN($H198*$I198,0)*VLOOKUP($G198,【参考】数式用!$A$4:$E$54,3, FALSE),0)),"")</f>
        <v/>
      </c>
      <c r="R198" s="258" t="str">
        <f>IF(AM198="×", 0,IF(P198="未入力あり","",ROUNDDOWN(ROUNDDOWN($H198*$I198,0)*VLOOKUP($G198,【参考】数式用!$A$4:$E$54,4,FALSE),0)))</f>
        <v/>
      </c>
      <c r="S198" s="339" t="str">
        <f>IF(AN198="×", 0,IF(P198="未入力あり","",ROUNDDOWN(ROUNDDOWN($H198*$I198,0)*VLOOKUP($G198,【参考】数式用!$A$4:$E$54,5, FALSE),0)))</f>
        <v/>
      </c>
      <c r="T198" s="342"/>
      <c r="U198" s="343"/>
      <c r="AI198" s="345" t="str">
        <f t="shared" si="26"/>
        <v/>
      </c>
      <c r="AJ198" s="46" t="e">
        <f>VLOOKUP('別紙様式2-3（個表）'!$G198,【参考】数式用!$P$4:$Q$54,2, FALSE)</f>
        <v>#N/A</v>
      </c>
      <c r="AK198" s="46" t="e">
        <f>VLOOKUP('別紙様式2-3（個表）'!$G198,【参考】数式用!$P$4:$W$54,8, FALSE)</f>
        <v>#N/A</v>
      </c>
      <c r="AL198" s="46" t="e">
        <f>VLOOKUP('別紙様式2-3（個表）'!$G198,【参考】数式用!$P$4:$AD$54,15, FALSE)</f>
        <v>#N/A</v>
      </c>
      <c r="AM198" s="46" t="str">
        <f t="shared" si="27"/>
        <v/>
      </c>
      <c r="AN198" s="46" t="str">
        <f t="shared" si="28"/>
        <v/>
      </c>
      <c r="AO198" s="46" t="str">
        <f t="shared" si="29"/>
        <v/>
      </c>
      <c r="AP198" s="46" t="str">
        <f>IF(G198="", "", VLOOKUP(G198,【参考】数式用!$A$4:$M$54,13,FALSE))</f>
        <v/>
      </c>
      <c r="AQ198" s="46" t="str">
        <f t="shared" si="30"/>
        <v>―</v>
      </c>
    </row>
    <row r="199" spans="1:43" ht="45" customHeight="1">
      <c r="A199" s="114">
        <f t="shared" si="25"/>
        <v>185</v>
      </c>
      <c r="B199" s="115" t="str">
        <f>IF(基本情報入力シート!B242="","",基本情報入力シート!B242)</f>
        <v/>
      </c>
      <c r="C199" s="116" t="str">
        <f>IF(基本情報入力シート!L242="","",基本情報入力シート!L242)</f>
        <v/>
      </c>
      <c r="D199" s="116" t="str">
        <f>IF(基本情報入力シート!Q242="","",基本情報入力シート!Q242)</f>
        <v/>
      </c>
      <c r="E199" s="116" t="str">
        <f>IF(基本情報入力シート!V242="","",基本情報入力シート!V242)</f>
        <v/>
      </c>
      <c r="F199" s="116" t="str">
        <f>IF(基本情報入力シート!W242="","",基本情報入力シート!W242)</f>
        <v/>
      </c>
      <c r="G199" s="116" t="str">
        <f>IF(基本情報入力シート!Z242="","",基本情報入力シート!Z242)</f>
        <v/>
      </c>
      <c r="H199" s="216" t="str">
        <f>IF(基本情報入力シート!AD242="","",基本情報入力シート!AD242)</f>
        <v/>
      </c>
      <c r="I199" s="335" t="str">
        <f>IF(基本情報入力シート!AE242="","",基本情報入力シート!AE242)</f>
        <v/>
      </c>
      <c r="J199" s="450"/>
      <c r="K199" s="451"/>
      <c r="L199" s="449"/>
      <c r="M199" s="336" t="str">
        <f>IF(G199="", "", VLOOKUP(AO199,【参考】数式用!$AZ$3:$BA$6, 2, FALSE))</f>
        <v/>
      </c>
      <c r="N199" s="337" t="str">
        <f>IF(G199="","",VLOOKUP(G199,【参考】数式用!$A$4:$L$54,MATCH('別紙様式2-3（個表）'!M199,【参考】数式用!$J$3:$L$3,0)+9,FALSE))</f>
        <v/>
      </c>
      <c r="O199" s="453" t="s">
        <v>2396</v>
      </c>
      <c r="P199" s="338" t="str">
        <f t="shared" si="24"/>
        <v>未入力あり</v>
      </c>
      <c r="Q199" s="258" t="str">
        <f>IFERROR(IF(P199="未入力あり","",ROUNDDOWN(ROUNDDOWN($H199*$I199,0)*VLOOKUP($G199,【参考】数式用!$A$4:$E$54,3, FALSE),0)),"")</f>
        <v/>
      </c>
      <c r="R199" s="258" t="str">
        <f>IF(AM199="×", 0,IF(P199="未入力あり","",ROUNDDOWN(ROUNDDOWN($H199*$I199,0)*VLOOKUP($G199,【参考】数式用!$A$4:$E$54,4,FALSE),0)))</f>
        <v/>
      </c>
      <c r="S199" s="339" t="str">
        <f>IF(AN199="×", 0,IF(P199="未入力あり","",ROUNDDOWN(ROUNDDOWN($H199*$I199,0)*VLOOKUP($G199,【参考】数式用!$A$4:$E$54,5, FALSE),0)))</f>
        <v/>
      </c>
      <c r="T199" s="342"/>
      <c r="U199" s="343"/>
      <c r="AI199" s="345" t="str">
        <f t="shared" si="26"/>
        <v/>
      </c>
      <c r="AJ199" s="46" t="e">
        <f>VLOOKUP('別紙様式2-3（個表）'!$G199,【参考】数式用!$P$4:$Q$54,2, FALSE)</f>
        <v>#N/A</v>
      </c>
      <c r="AK199" s="46" t="e">
        <f>VLOOKUP('別紙様式2-3（個表）'!$G199,【参考】数式用!$P$4:$W$54,8, FALSE)</f>
        <v>#N/A</v>
      </c>
      <c r="AL199" s="46" t="e">
        <f>VLOOKUP('別紙様式2-3（個表）'!$G199,【参考】数式用!$P$4:$AD$54,15, FALSE)</f>
        <v>#N/A</v>
      </c>
      <c r="AM199" s="46" t="str">
        <f t="shared" si="27"/>
        <v/>
      </c>
      <c r="AN199" s="46" t="str">
        <f t="shared" si="28"/>
        <v/>
      </c>
      <c r="AO199" s="46" t="str">
        <f t="shared" si="29"/>
        <v/>
      </c>
      <c r="AP199" s="46" t="str">
        <f>IF(G199="", "", VLOOKUP(G199,【参考】数式用!$A$4:$M$54,13,FALSE))</f>
        <v/>
      </c>
      <c r="AQ199" s="46" t="str">
        <f t="shared" si="30"/>
        <v>―</v>
      </c>
    </row>
    <row r="200" spans="1:43" ht="45" customHeight="1">
      <c r="A200" s="114">
        <f t="shared" si="25"/>
        <v>186</v>
      </c>
      <c r="B200" s="115" t="str">
        <f>IF(基本情報入力シート!B243="","",基本情報入力シート!B243)</f>
        <v/>
      </c>
      <c r="C200" s="116" t="str">
        <f>IF(基本情報入力シート!L243="","",基本情報入力シート!L243)</f>
        <v/>
      </c>
      <c r="D200" s="116" t="str">
        <f>IF(基本情報入力シート!Q243="","",基本情報入力シート!Q243)</f>
        <v/>
      </c>
      <c r="E200" s="116" t="str">
        <f>IF(基本情報入力シート!V243="","",基本情報入力シート!V243)</f>
        <v/>
      </c>
      <c r="F200" s="116" t="str">
        <f>IF(基本情報入力シート!W243="","",基本情報入力シート!W243)</f>
        <v/>
      </c>
      <c r="G200" s="116" t="str">
        <f>IF(基本情報入力シート!Z243="","",基本情報入力シート!Z243)</f>
        <v/>
      </c>
      <c r="H200" s="216" t="str">
        <f>IF(基本情報入力シート!AD243="","",基本情報入力シート!AD243)</f>
        <v/>
      </c>
      <c r="I200" s="335" t="str">
        <f>IF(基本情報入力シート!AE243="","",基本情報入力シート!AE243)</f>
        <v/>
      </c>
      <c r="J200" s="450"/>
      <c r="K200" s="451"/>
      <c r="L200" s="449"/>
      <c r="M200" s="336" t="str">
        <f>IF(G200="", "", VLOOKUP(AO200,【参考】数式用!$AZ$3:$BA$6, 2, FALSE))</f>
        <v/>
      </c>
      <c r="N200" s="337" t="str">
        <f>IF(G200="","",VLOOKUP(G200,【参考】数式用!$A$4:$L$54,MATCH('別紙様式2-3（個表）'!M200,【参考】数式用!$J$3:$L$3,0)+9,FALSE))</f>
        <v/>
      </c>
      <c r="O200" s="453" t="s">
        <v>2396</v>
      </c>
      <c r="P200" s="338" t="str">
        <f t="shared" si="24"/>
        <v>未入力あり</v>
      </c>
      <c r="Q200" s="258" t="str">
        <f>IFERROR(IF(P200="未入力あり","",ROUNDDOWN(ROUNDDOWN($H200*$I200,0)*VLOOKUP($G200,【参考】数式用!$A$4:$E$54,3, FALSE),0)),"")</f>
        <v/>
      </c>
      <c r="R200" s="258" t="str">
        <f>IF(AM200="×", 0,IF(P200="未入力あり","",ROUNDDOWN(ROUNDDOWN($H200*$I200,0)*VLOOKUP($G200,【参考】数式用!$A$4:$E$54,4,FALSE),0)))</f>
        <v/>
      </c>
      <c r="S200" s="339" t="str">
        <f>IF(AN200="×", 0,IF(P200="未入力あり","",ROUNDDOWN(ROUNDDOWN($H200*$I200,0)*VLOOKUP($G200,【参考】数式用!$A$4:$E$54,5, FALSE),0)))</f>
        <v/>
      </c>
      <c r="T200" s="342"/>
      <c r="U200" s="343"/>
      <c r="AI200" s="345" t="str">
        <f t="shared" si="26"/>
        <v/>
      </c>
      <c r="AJ200" s="46" t="e">
        <f>VLOOKUP('別紙様式2-3（個表）'!$G200,【参考】数式用!$P$4:$Q$54,2, FALSE)</f>
        <v>#N/A</v>
      </c>
      <c r="AK200" s="46" t="e">
        <f>VLOOKUP('別紙様式2-3（個表）'!$G200,【参考】数式用!$P$4:$W$54,8, FALSE)</f>
        <v>#N/A</v>
      </c>
      <c r="AL200" s="46" t="e">
        <f>VLOOKUP('別紙様式2-3（個表）'!$G200,【参考】数式用!$P$4:$AD$54,15, FALSE)</f>
        <v>#N/A</v>
      </c>
      <c r="AM200" s="46" t="str">
        <f t="shared" si="27"/>
        <v/>
      </c>
      <c r="AN200" s="46" t="str">
        <f t="shared" si="28"/>
        <v/>
      </c>
      <c r="AO200" s="46" t="str">
        <f t="shared" si="29"/>
        <v/>
      </c>
      <c r="AP200" s="46" t="str">
        <f>IF(G200="", "", VLOOKUP(G200,【参考】数式用!$A$4:$M$54,13,FALSE))</f>
        <v/>
      </c>
      <c r="AQ200" s="46" t="str">
        <f t="shared" si="30"/>
        <v>―</v>
      </c>
    </row>
    <row r="201" spans="1:43" ht="45" customHeight="1">
      <c r="A201" s="114">
        <f t="shared" si="25"/>
        <v>187</v>
      </c>
      <c r="B201" s="115" t="str">
        <f>IF(基本情報入力シート!B244="","",基本情報入力シート!B244)</f>
        <v/>
      </c>
      <c r="C201" s="116" t="str">
        <f>IF(基本情報入力シート!L244="","",基本情報入力シート!L244)</f>
        <v/>
      </c>
      <c r="D201" s="116" t="str">
        <f>IF(基本情報入力シート!Q244="","",基本情報入力シート!Q244)</f>
        <v/>
      </c>
      <c r="E201" s="116" t="str">
        <f>IF(基本情報入力シート!V244="","",基本情報入力シート!V244)</f>
        <v/>
      </c>
      <c r="F201" s="116" t="str">
        <f>IF(基本情報入力シート!W244="","",基本情報入力シート!W244)</f>
        <v/>
      </c>
      <c r="G201" s="116" t="str">
        <f>IF(基本情報入力シート!Z244="","",基本情報入力シート!Z244)</f>
        <v/>
      </c>
      <c r="H201" s="216" t="str">
        <f>IF(基本情報入力シート!AD244="","",基本情報入力シート!AD244)</f>
        <v/>
      </c>
      <c r="I201" s="335" t="str">
        <f>IF(基本情報入力シート!AE244="","",基本情報入力シート!AE244)</f>
        <v/>
      </c>
      <c r="J201" s="450"/>
      <c r="K201" s="451"/>
      <c r="L201" s="449"/>
      <c r="M201" s="336" t="str">
        <f>IF(G201="", "", VLOOKUP(AO201,【参考】数式用!$AZ$3:$BA$6, 2, FALSE))</f>
        <v/>
      </c>
      <c r="N201" s="337" t="str">
        <f>IF(G201="","",VLOOKUP(G201,【参考】数式用!$A$4:$L$54,MATCH('別紙様式2-3（個表）'!M201,【参考】数式用!$J$3:$L$3,0)+9,FALSE))</f>
        <v/>
      </c>
      <c r="O201" s="453" t="s">
        <v>2396</v>
      </c>
      <c r="P201" s="338" t="str">
        <f t="shared" si="24"/>
        <v>未入力あり</v>
      </c>
      <c r="Q201" s="258" t="str">
        <f>IFERROR(IF(P201="未入力あり","",ROUNDDOWN(ROUNDDOWN($H201*$I201,0)*VLOOKUP($G201,【参考】数式用!$A$4:$E$54,3, FALSE),0)),"")</f>
        <v/>
      </c>
      <c r="R201" s="258" t="str">
        <f>IF(AM201="×", 0,IF(P201="未入力あり","",ROUNDDOWN(ROUNDDOWN($H201*$I201,0)*VLOOKUP($G201,【参考】数式用!$A$4:$E$54,4,FALSE),0)))</f>
        <v/>
      </c>
      <c r="S201" s="339" t="str">
        <f>IF(AN201="×", 0,IF(P201="未入力あり","",ROUNDDOWN(ROUNDDOWN($H201*$I201,0)*VLOOKUP($G201,【参考】数式用!$A$4:$E$54,5, FALSE),0)))</f>
        <v/>
      </c>
      <c r="T201" s="342"/>
      <c r="U201" s="343"/>
      <c r="AI201" s="345" t="str">
        <f t="shared" si="26"/>
        <v/>
      </c>
      <c r="AJ201" s="46" t="e">
        <f>VLOOKUP('別紙様式2-3（個表）'!$G201,【参考】数式用!$P$4:$Q$54,2, FALSE)</f>
        <v>#N/A</v>
      </c>
      <c r="AK201" s="46" t="e">
        <f>VLOOKUP('別紙様式2-3（個表）'!$G201,【参考】数式用!$P$4:$W$54,8, FALSE)</f>
        <v>#N/A</v>
      </c>
      <c r="AL201" s="46" t="e">
        <f>VLOOKUP('別紙様式2-3（個表）'!$G201,【参考】数式用!$P$4:$AD$54,15, FALSE)</f>
        <v>#N/A</v>
      </c>
      <c r="AM201" s="46" t="str">
        <f t="shared" si="27"/>
        <v/>
      </c>
      <c r="AN201" s="46" t="str">
        <f t="shared" si="28"/>
        <v/>
      </c>
      <c r="AO201" s="46" t="str">
        <f t="shared" si="29"/>
        <v/>
      </c>
      <c r="AP201" s="46" t="str">
        <f>IF(G201="", "", VLOOKUP(G201,【参考】数式用!$A$4:$M$54,13,FALSE))</f>
        <v/>
      </c>
      <c r="AQ201" s="46" t="str">
        <f t="shared" si="30"/>
        <v>―</v>
      </c>
    </row>
    <row r="202" spans="1:43" ht="45" customHeight="1">
      <c r="A202" s="114">
        <f t="shared" si="25"/>
        <v>188</v>
      </c>
      <c r="B202" s="115" t="str">
        <f>IF(基本情報入力シート!B245="","",基本情報入力シート!B245)</f>
        <v/>
      </c>
      <c r="C202" s="116" t="str">
        <f>IF(基本情報入力シート!L245="","",基本情報入力シート!L245)</f>
        <v/>
      </c>
      <c r="D202" s="116" t="str">
        <f>IF(基本情報入力シート!Q245="","",基本情報入力シート!Q245)</f>
        <v/>
      </c>
      <c r="E202" s="116" t="str">
        <f>IF(基本情報入力シート!V245="","",基本情報入力シート!V245)</f>
        <v/>
      </c>
      <c r="F202" s="116" t="str">
        <f>IF(基本情報入力シート!W245="","",基本情報入力シート!W245)</f>
        <v/>
      </c>
      <c r="G202" s="116" t="str">
        <f>IF(基本情報入力シート!Z245="","",基本情報入力シート!Z245)</f>
        <v/>
      </c>
      <c r="H202" s="216" t="str">
        <f>IF(基本情報入力シート!AD245="","",基本情報入力シート!AD245)</f>
        <v/>
      </c>
      <c r="I202" s="335" t="str">
        <f>IF(基本情報入力シート!AE245="","",基本情報入力シート!AE245)</f>
        <v/>
      </c>
      <c r="J202" s="450"/>
      <c r="K202" s="451"/>
      <c r="L202" s="449"/>
      <c r="M202" s="336" t="str">
        <f>IF(G202="", "", VLOOKUP(AO202,【参考】数式用!$AZ$3:$BA$6, 2, FALSE))</f>
        <v/>
      </c>
      <c r="N202" s="337" t="str">
        <f>IF(G202="","",VLOOKUP(G202,【参考】数式用!$A$4:$L$54,MATCH('別紙様式2-3（個表）'!M202,【参考】数式用!$J$3:$L$3,0)+9,FALSE))</f>
        <v/>
      </c>
      <c r="O202" s="453" t="s">
        <v>2396</v>
      </c>
      <c r="P202" s="338" t="str">
        <f t="shared" si="24"/>
        <v>未入力あり</v>
      </c>
      <c r="Q202" s="258" t="str">
        <f>IFERROR(IF(P202="未入力あり","",ROUNDDOWN(ROUNDDOWN($H202*$I202,0)*VLOOKUP($G202,【参考】数式用!$A$4:$E$54,3, FALSE),0)),"")</f>
        <v/>
      </c>
      <c r="R202" s="258" t="str">
        <f>IF(AM202="×", 0,IF(P202="未入力あり","",ROUNDDOWN(ROUNDDOWN($H202*$I202,0)*VLOOKUP($G202,【参考】数式用!$A$4:$E$54,4,FALSE),0)))</f>
        <v/>
      </c>
      <c r="S202" s="339" t="str">
        <f>IF(AN202="×", 0,IF(P202="未入力あり","",ROUNDDOWN(ROUNDDOWN($H202*$I202,0)*VLOOKUP($G202,【参考】数式用!$A$4:$E$54,5, FALSE),0)))</f>
        <v/>
      </c>
      <c r="T202" s="342"/>
      <c r="U202" s="343"/>
      <c r="AI202" s="345" t="str">
        <f t="shared" si="26"/>
        <v/>
      </c>
      <c r="AJ202" s="46" t="e">
        <f>VLOOKUP('別紙様式2-3（個表）'!$G202,【参考】数式用!$P$4:$Q$54,2, FALSE)</f>
        <v>#N/A</v>
      </c>
      <c r="AK202" s="46" t="e">
        <f>VLOOKUP('別紙様式2-3（個表）'!$G202,【参考】数式用!$P$4:$W$54,8, FALSE)</f>
        <v>#N/A</v>
      </c>
      <c r="AL202" s="46" t="e">
        <f>VLOOKUP('別紙様式2-3（個表）'!$G202,【参考】数式用!$P$4:$AD$54,15, FALSE)</f>
        <v>#N/A</v>
      </c>
      <c r="AM202" s="46" t="str">
        <f t="shared" si="27"/>
        <v/>
      </c>
      <c r="AN202" s="46" t="str">
        <f t="shared" si="28"/>
        <v/>
      </c>
      <c r="AO202" s="46" t="str">
        <f t="shared" si="29"/>
        <v/>
      </c>
      <c r="AP202" s="46" t="str">
        <f>IF(G202="", "", VLOOKUP(G202,【参考】数式用!$A$4:$M$54,13,FALSE))</f>
        <v/>
      </c>
      <c r="AQ202" s="46" t="str">
        <f t="shared" si="30"/>
        <v>―</v>
      </c>
    </row>
    <row r="203" spans="1:43" ht="45" customHeight="1">
      <c r="A203" s="114">
        <f t="shared" si="25"/>
        <v>189</v>
      </c>
      <c r="B203" s="115" t="str">
        <f>IF(基本情報入力シート!B246="","",基本情報入力シート!B246)</f>
        <v/>
      </c>
      <c r="C203" s="116" t="str">
        <f>IF(基本情報入力シート!L246="","",基本情報入力シート!L246)</f>
        <v/>
      </c>
      <c r="D203" s="116" t="str">
        <f>IF(基本情報入力シート!Q246="","",基本情報入力シート!Q246)</f>
        <v/>
      </c>
      <c r="E203" s="116" t="str">
        <f>IF(基本情報入力シート!V246="","",基本情報入力シート!V246)</f>
        <v/>
      </c>
      <c r="F203" s="116" t="str">
        <f>IF(基本情報入力シート!W246="","",基本情報入力シート!W246)</f>
        <v/>
      </c>
      <c r="G203" s="116" t="str">
        <f>IF(基本情報入力シート!Z246="","",基本情報入力シート!Z246)</f>
        <v/>
      </c>
      <c r="H203" s="216" t="str">
        <f>IF(基本情報入力シート!AD246="","",基本情報入力シート!AD246)</f>
        <v/>
      </c>
      <c r="I203" s="335" t="str">
        <f>IF(基本情報入力シート!AE246="","",基本情報入力シート!AE246)</f>
        <v/>
      </c>
      <c r="J203" s="450"/>
      <c r="K203" s="451"/>
      <c r="L203" s="449"/>
      <c r="M203" s="336" t="str">
        <f>IF(G203="", "", VLOOKUP(AO203,【参考】数式用!$AZ$3:$BA$6, 2, FALSE))</f>
        <v/>
      </c>
      <c r="N203" s="337" t="str">
        <f>IF(G203="","",VLOOKUP(G203,【参考】数式用!$A$4:$L$54,MATCH('別紙様式2-3（個表）'!M203,【参考】数式用!$J$3:$L$3,0)+9,FALSE))</f>
        <v/>
      </c>
      <c r="O203" s="453" t="s">
        <v>2396</v>
      </c>
      <c r="P203" s="338" t="str">
        <f t="shared" si="24"/>
        <v>未入力あり</v>
      </c>
      <c r="Q203" s="258" t="str">
        <f>IFERROR(IF(P203="未入力あり","",ROUNDDOWN(ROUNDDOWN($H203*$I203,0)*VLOOKUP($G203,【参考】数式用!$A$4:$E$54,3, FALSE),0)),"")</f>
        <v/>
      </c>
      <c r="R203" s="258" t="str">
        <f>IF(AM203="×", 0,IF(P203="未入力あり","",ROUNDDOWN(ROUNDDOWN($H203*$I203,0)*VLOOKUP($G203,【参考】数式用!$A$4:$E$54,4,FALSE),0)))</f>
        <v/>
      </c>
      <c r="S203" s="339" t="str">
        <f>IF(AN203="×", 0,IF(P203="未入力あり","",ROUNDDOWN(ROUNDDOWN($H203*$I203,0)*VLOOKUP($G203,【参考】数式用!$A$4:$E$54,5, FALSE),0)))</f>
        <v/>
      </c>
      <c r="T203" s="342"/>
      <c r="U203" s="343"/>
      <c r="AI203" s="345" t="str">
        <f t="shared" si="26"/>
        <v/>
      </c>
      <c r="AJ203" s="46" t="e">
        <f>VLOOKUP('別紙様式2-3（個表）'!$G203,【参考】数式用!$P$4:$Q$54,2, FALSE)</f>
        <v>#N/A</v>
      </c>
      <c r="AK203" s="46" t="e">
        <f>VLOOKUP('別紙様式2-3（個表）'!$G203,【参考】数式用!$P$4:$W$54,8, FALSE)</f>
        <v>#N/A</v>
      </c>
      <c r="AL203" s="46" t="e">
        <f>VLOOKUP('別紙様式2-3（個表）'!$G203,【参考】数式用!$P$4:$AD$54,15, FALSE)</f>
        <v>#N/A</v>
      </c>
      <c r="AM203" s="46" t="str">
        <f t="shared" si="27"/>
        <v/>
      </c>
      <c r="AN203" s="46" t="str">
        <f t="shared" si="28"/>
        <v/>
      </c>
      <c r="AO203" s="46" t="str">
        <f t="shared" si="29"/>
        <v/>
      </c>
      <c r="AP203" s="46" t="str">
        <f>IF(G203="", "", VLOOKUP(G203,【参考】数式用!$A$4:$M$54,13,FALSE))</f>
        <v/>
      </c>
      <c r="AQ203" s="46" t="str">
        <f t="shared" si="30"/>
        <v>―</v>
      </c>
    </row>
    <row r="204" spans="1:43" ht="45" customHeight="1">
      <c r="A204" s="114">
        <f t="shared" si="25"/>
        <v>190</v>
      </c>
      <c r="B204" s="115" t="str">
        <f>IF(基本情報入力シート!B247="","",基本情報入力シート!B247)</f>
        <v/>
      </c>
      <c r="C204" s="116" t="str">
        <f>IF(基本情報入力シート!L247="","",基本情報入力シート!L247)</f>
        <v/>
      </c>
      <c r="D204" s="116" t="str">
        <f>IF(基本情報入力シート!Q247="","",基本情報入力シート!Q247)</f>
        <v/>
      </c>
      <c r="E204" s="116" t="str">
        <f>IF(基本情報入力シート!V247="","",基本情報入力シート!V247)</f>
        <v/>
      </c>
      <c r="F204" s="116" t="str">
        <f>IF(基本情報入力シート!W247="","",基本情報入力シート!W247)</f>
        <v/>
      </c>
      <c r="G204" s="116" t="str">
        <f>IF(基本情報入力シート!Z247="","",基本情報入力シート!Z247)</f>
        <v/>
      </c>
      <c r="H204" s="216" t="str">
        <f>IF(基本情報入力シート!AD247="","",基本情報入力シート!AD247)</f>
        <v/>
      </c>
      <c r="I204" s="335" t="str">
        <f>IF(基本情報入力シート!AE247="","",基本情報入力シート!AE247)</f>
        <v/>
      </c>
      <c r="J204" s="450"/>
      <c r="K204" s="451"/>
      <c r="L204" s="449"/>
      <c r="M204" s="336" t="str">
        <f>IF(G204="", "", VLOOKUP(AO204,【参考】数式用!$AZ$3:$BA$6, 2, FALSE))</f>
        <v/>
      </c>
      <c r="N204" s="337" t="str">
        <f>IF(G204="","",VLOOKUP(G204,【参考】数式用!$A$4:$L$54,MATCH('別紙様式2-3（個表）'!M204,【参考】数式用!$J$3:$L$3,0)+9,FALSE))</f>
        <v/>
      </c>
      <c r="O204" s="453" t="s">
        <v>2396</v>
      </c>
      <c r="P204" s="338" t="str">
        <f t="shared" si="24"/>
        <v>未入力あり</v>
      </c>
      <c r="Q204" s="258" t="str">
        <f>IFERROR(IF(P204="未入力あり","",ROUNDDOWN(ROUNDDOWN($H204*$I204,0)*VLOOKUP($G204,【参考】数式用!$A$4:$E$54,3, FALSE),0)),"")</f>
        <v/>
      </c>
      <c r="R204" s="258" t="str">
        <f>IF(AM204="×", 0,IF(P204="未入力あり","",ROUNDDOWN(ROUNDDOWN($H204*$I204,0)*VLOOKUP($G204,【参考】数式用!$A$4:$E$54,4,FALSE),0)))</f>
        <v/>
      </c>
      <c r="S204" s="339" t="str">
        <f>IF(AN204="×", 0,IF(P204="未入力あり","",ROUNDDOWN(ROUNDDOWN($H204*$I204,0)*VLOOKUP($G204,【参考】数式用!$A$4:$E$54,5, FALSE),0)))</f>
        <v/>
      </c>
      <c r="T204" s="342"/>
      <c r="U204" s="343"/>
      <c r="AI204" s="345" t="str">
        <f t="shared" si="26"/>
        <v/>
      </c>
      <c r="AJ204" s="46" t="e">
        <f>VLOOKUP('別紙様式2-3（個表）'!$G204,【参考】数式用!$P$4:$Q$54,2, FALSE)</f>
        <v>#N/A</v>
      </c>
      <c r="AK204" s="46" t="e">
        <f>VLOOKUP('別紙様式2-3（個表）'!$G204,【参考】数式用!$P$4:$W$54,8, FALSE)</f>
        <v>#N/A</v>
      </c>
      <c r="AL204" s="46" t="e">
        <f>VLOOKUP('別紙様式2-3（個表）'!$G204,【参考】数式用!$P$4:$AD$54,15, FALSE)</f>
        <v>#N/A</v>
      </c>
      <c r="AM204" s="46" t="str">
        <f t="shared" si="27"/>
        <v/>
      </c>
      <c r="AN204" s="46" t="str">
        <f t="shared" si="28"/>
        <v/>
      </c>
      <c r="AO204" s="46" t="str">
        <f t="shared" si="29"/>
        <v/>
      </c>
      <c r="AP204" s="46" t="str">
        <f>IF(G204="", "", VLOOKUP(G204,【参考】数式用!$A$4:$M$54,13,FALSE))</f>
        <v/>
      </c>
      <c r="AQ204" s="46" t="str">
        <f t="shared" si="30"/>
        <v>―</v>
      </c>
    </row>
    <row r="205" spans="1:43" ht="45" customHeight="1">
      <c r="A205" s="114">
        <f t="shared" si="25"/>
        <v>191</v>
      </c>
      <c r="B205" s="115" t="str">
        <f>IF(基本情報入力シート!B248="","",基本情報入力シート!B248)</f>
        <v/>
      </c>
      <c r="C205" s="116" t="str">
        <f>IF(基本情報入力シート!L248="","",基本情報入力シート!L248)</f>
        <v/>
      </c>
      <c r="D205" s="116" t="str">
        <f>IF(基本情報入力シート!Q248="","",基本情報入力シート!Q248)</f>
        <v/>
      </c>
      <c r="E205" s="116" t="str">
        <f>IF(基本情報入力シート!V248="","",基本情報入力シート!V248)</f>
        <v/>
      </c>
      <c r="F205" s="116" t="str">
        <f>IF(基本情報入力シート!W248="","",基本情報入力シート!W248)</f>
        <v/>
      </c>
      <c r="G205" s="116" t="str">
        <f>IF(基本情報入力シート!Z248="","",基本情報入力シート!Z248)</f>
        <v/>
      </c>
      <c r="H205" s="216" t="str">
        <f>IF(基本情報入力シート!AD248="","",基本情報入力シート!AD248)</f>
        <v/>
      </c>
      <c r="I205" s="335" t="str">
        <f>IF(基本情報入力シート!AE248="","",基本情報入力シート!AE248)</f>
        <v/>
      </c>
      <c r="J205" s="450"/>
      <c r="K205" s="451"/>
      <c r="L205" s="449"/>
      <c r="M205" s="336" t="str">
        <f>IF(G205="", "", VLOOKUP(AO205,【参考】数式用!$AZ$3:$BA$6, 2, FALSE))</f>
        <v/>
      </c>
      <c r="N205" s="337" t="str">
        <f>IF(G205="","",VLOOKUP(G205,【参考】数式用!$A$4:$L$54,MATCH('別紙様式2-3（個表）'!M205,【参考】数式用!$J$3:$L$3,0)+9,FALSE))</f>
        <v/>
      </c>
      <c r="O205" s="453" t="s">
        <v>2396</v>
      </c>
      <c r="P205" s="338" t="str">
        <f t="shared" si="24"/>
        <v>未入力あり</v>
      </c>
      <c r="Q205" s="258" t="str">
        <f>IFERROR(IF(P205="未入力あり","",ROUNDDOWN(ROUNDDOWN($H205*$I205,0)*VLOOKUP($G205,【参考】数式用!$A$4:$E$54,3, FALSE),0)),"")</f>
        <v/>
      </c>
      <c r="R205" s="258" t="str">
        <f>IF(AM205="×", 0,IF(P205="未入力あり","",ROUNDDOWN(ROUNDDOWN($H205*$I205,0)*VLOOKUP($G205,【参考】数式用!$A$4:$E$54,4,FALSE),0)))</f>
        <v/>
      </c>
      <c r="S205" s="339" t="str">
        <f>IF(AN205="×", 0,IF(P205="未入力あり","",ROUNDDOWN(ROUNDDOWN($H205*$I205,0)*VLOOKUP($G205,【参考】数式用!$A$4:$E$54,5, FALSE),0)))</f>
        <v/>
      </c>
      <c r="T205" s="342"/>
      <c r="U205" s="343"/>
      <c r="AI205" s="345" t="str">
        <f t="shared" si="26"/>
        <v/>
      </c>
      <c r="AJ205" s="46" t="e">
        <f>VLOOKUP('別紙様式2-3（個表）'!$G205,【参考】数式用!$P$4:$Q$54,2, FALSE)</f>
        <v>#N/A</v>
      </c>
      <c r="AK205" s="46" t="e">
        <f>VLOOKUP('別紙様式2-3（個表）'!$G205,【参考】数式用!$P$4:$W$54,8, FALSE)</f>
        <v>#N/A</v>
      </c>
      <c r="AL205" s="46" t="e">
        <f>VLOOKUP('別紙様式2-3（個表）'!$G205,【参考】数式用!$P$4:$AD$54,15, FALSE)</f>
        <v>#N/A</v>
      </c>
      <c r="AM205" s="46" t="str">
        <f t="shared" si="27"/>
        <v/>
      </c>
      <c r="AN205" s="46" t="str">
        <f t="shared" si="28"/>
        <v/>
      </c>
      <c r="AO205" s="46" t="str">
        <f t="shared" si="29"/>
        <v/>
      </c>
      <c r="AP205" s="46" t="str">
        <f>IF(G205="", "", VLOOKUP(G205,【参考】数式用!$A$4:$M$54,13,FALSE))</f>
        <v/>
      </c>
      <c r="AQ205" s="46" t="str">
        <f t="shared" si="30"/>
        <v>―</v>
      </c>
    </row>
    <row r="206" spans="1:43" ht="45" customHeight="1">
      <c r="A206" s="114">
        <f t="shared" si="25"/>
        <v>192</v>
      </c>
      <c r="B206" s="115" t="str">
        <f>IF(基本情報入力シート!B249="","",基本情報入力シート!B249)</f>
        <v/>
      </c>
      <c r="C206" s="116" t="str">
        <f>IF(基本情報入力シート!L249="","",基本情報入力シート!L249)</f>
        <v/>
      </c>
      <c r="D206" s="116" t="str">
        <f>IF(基本情報入力シート!Q249="","",基本情報入力シート!Q249)</f>
        <v/>
      </c>
      <c r="E206" s="116" t="str">
        <f>IF(基本情報入力シート!V249="","",基本情報入力シート!V249)</f>
        <v/>
      </c>
      <c r="F206" s="116" t="str">
        <f>IF(基本情報入力シート!W249="","",基本情報入力シート!W249)</f>
        <v/>
      </c>
      <c r="G206" s="116" t="str">
        <f>IF(基本情報入力シート!Z249="","",基本情報入力シート!Z249)</f>
        <v/>
      </c>
      <c r="H206" s="216" t="str">
        <f>IF(基本情報入力シート!AD249="","",基本情報入力シート!AD249)</f>
        <v/>
      </c>
      <c r="I206" s="335" t="str">
        <f>IF(基本情報入力シート!AE249="","",基本情報入力シート!AE249)</f>
        <v/>
      </c>
      <c r="J206" s="450"/>
      <c r="K206" s="451"/>
      <c r="L206" s="449"/>
      <c r="M206" s="336" t="str">
        <f>IF(G206="", "", VLOOKUP(AO206,【参考】数式用!$AZ$3:$BA$6, 2, FALSE))</f>
        <v/>
      </c>
      <c r="N206" s="337" t="str">
        <f>IF(G206="","",VLOOKUP(G206,【参考】数式用!$A$4:$L$54,MATCH('別紙様式2-3（個表）'!M206,【参考】数式用!$J$3:$L$3,0)+9,FALSE))</f>
        <v/>
      </c>
      <c r="O206" s="453" t="s">
        <v>2396</v>
      </c>
      <c r="P206" s="338" t="str">
        <f t="shared" si="24"/>
        <v>未入力あり</v>
      </c>
      <c r="Q206" s="258" t="str">
        <f>IFERROR(IF(P206="未入力あり","",ROUNDDOWN(ROUNDDOWN($H206*$I206,0)*VLOOKUP($G206,【参考】数式用!$A$4:$E$54,3, FALSE),0)),"")</f>
        <v/>
      </c>
      <c r="R206" s="258" t="str">
        <f>IF(AM206="×", 0,IF(P206="未入力あり","",ROUNDDOWN(ROUNDDOWN($H206*$I206,0)*VLOOKUP($G206,【参考】数式用!$A$4:$E$54,4,FALSE),0)))</f>
        <v/>
      </c>
      <c r="S206" s="339" t="str">
        <f>IF(AN206="×", 0,IF(P206="未入力あり","",ROUNDDOWN(ROUNDDOWN($H206*$I206,0)*VLOOKUP($G206,【参考】数式用!$A$4:$E$54,5, FALSE),0)))</f>
        <v/>
      </c>
      <c r="T206" s="342"/>
      <c r="U206" s="343"/>
      <c r="AI206" s="345" t="str">
        <f t="shared" si="26"/>
        <v/>
      </c>
      <c r="AJ206" s="46" t="e">
        <f>VLOOKUP('別紙様式2-3（個表）'!$G206,【参考】数式用!$P$4:$Q$54,2, FALSE)</f>
        <v>#N/A</v>
      </c>
      <c r="AK206" s="46" t="e">
        <f>VLOOKUP('別紙様式2-3（個表）'!$G206,【参考】数式用!$P$4:$W$54,8, FALSE)</f>
        <v>#N/A</v>
      </c>
      <c r="AL206" s="46" t="e">
        <f>VLOOKUP('別紙様式2-3（個表）'!$G206,【参考】数式用!$P$4:$AD$54,15, FALSE)</f>
        <v>#N/A</v>
      </c>
      <c r="AM206" s="46" t="str">
        <f t="shared" si="27"/>
        <v/>
      </c>
      <c r="AN206" s="46" t="str">
        <f t="shared" si="28"/>
        <v/>
      </c>
      <c r="AO206" s="46" t="str">
        <f t="shared" si="29"/>
        <v/>
      </c>
      <c r="AP206" s="46" t="str">
        <f>IF(G206="", "", VLOOKUP(G206,【参考】数式用!$A$4:$M$54,13,FALSE))</f>
        <v/>
      </c>
      <c r="AQ206" s="46" t="str">
        <f t="shared" si="30"/>
        <v>―</v>
      </c>
    </row>
    <row r="207" spans="1:43" ht="45" customHeight="1">
      <c r="A207" s="114">
        <f t="shared" si="25"/>
        <v>193</v>
      </c>
      <c r="B207" s="115" t="str">
        <f>IF(基本情報入力シート!B250="","",基本情報入力シート!B250)</f>
        <v/>
      </c>
      <c r="C207" s="116" t="str">
        <f>IF(基本情報入力シート!L250="","",基本情報入力シート!L250)</f>
        <v/>
      </c>
      <c r="D207" s="116" t="str">
        <f>IF(基本情報入力シート!Q250="","",基本情報入力シート!Q250)</f>
        <v/>
      </c>
      <c r="E207" s="116" t="str">
        <f>IF(基本情報入力シート!V250="","",基本情報入力シート!V250)</f>
        <v/>
      </c>
      <c r="F207" s="116" t="str">
        <f>IF(基本情報入力シート!W250="","",基本情報入力シート!W250)</f>
        <v/>
      </c>
      <c r="G207" s="116" t="str">
        <f>IF(基本情報入力シート!Z250="","",基本情報入力シート!Z250)</f>
        <v/>
      </c>
      <c r="H207" s="216" t="str">
        <f>IF(基本情報入力シート!AD250="","",基本情報入力シート!AD250)</f>
        <v/>
      </c>
      <c r="I207" s="335" t="str">
        <f>IF(基本情報入力シート!AE250="","",基本情報入力シート!AE250)</f>
        <v/>
      </c>
      <c r="J207" s="450"/>
      <c r="K207" s="451"/>
      <c r="L207" s="449"/>
      <c r="M207" s="336" t="str">
        <f>IF(G207="", "", VLOOKUP(AO207,【参考】数式用!$AZ$3:$BA$6, 2, FALSE))</f>
        <v/>
      </c>
      <c r="N207" s="337" t="str">
        <f>IF(G207="","",VLOOKUP(G207,【参考】数式用!$A$4:$L$54,MATCH('別紙様式2-3（個表）'!M207,【参考】数式用!$J$3:$L$3,0)+9,FALSE))</f>
        <v/>
      </c>
      <c r="O207" s="453" t="s">
        <v>2396</v>
      </c>
      <c r="P207" s="338" t="str">
        <f t="shared" si="24"/>
        <v>未入力あり</v>
      </c>
      <c r="Q207" s="258" t="str">
        <f>IFERROR(IF(P207="未入力あり","",ROUNDDOWN(ROUNDDOWN($H207*$I207,0)*VLOOKUP($G207,【参考】数式用!$A$4:$E$54,3, FALSE),0)),"")</f>
        <v/>
      </c>
      <c r="R207" s="258" t="str">
        <f>IF(AM207="×", 0,IF(P207="未入力あり","",ROUNDDOWN(ROUNDDOWN($H207*$I207,0)*VLOOKUP($G207,【参考】数式用!$A$4:$E$54,4,FALSE),0)))</f>
        <v/>
      </c>
      <c r="S207" s="339" t="str">
        <f>IF(AN207="×", 0,IF(P207="未入力あり","",ROUNDDOWN(ROUNDDOWN($H207*$I207,0)*VLOOKUP($G207,【参考】数式用!$A$4:$E$54,5, FALSE),0)))</f>
        <v/>
      </c>
      <c r="T207" s="342"/>
      <c r="U207" s="343"/>
      <c r="AI207" s="345" t="str">
        <f t="shared" si="26"/>
        <v/>
      </c>
      <c r="AJ207" s="46" t="e">
        <f>VLOOKUP('別紙様式2-3（個表）'!$G207,【参考】数式用!$P$4:$Q$54,2, FALSE)</f>
        <v>#N/A</v>
      </c>
      <c r="AK207" s="46" t="e">
        <f>VLOOKUP('別紙様式2-3（個表）'!$G207,【参考】数式用!$P$4:$W$54,8, FALSE)</f>
        <v>#N/A</v>
      </c>
      <c r="AL207" s="46" t="e">
        <f>VLOOKUP('別紙様式2-3（個表）'!$G207,【参考】数式用!$P$4:$AD$54,15, FALSE)</f>
        <v>#N/A</v>
      </c>
      <c r="AM207" s="46" t="str">
        <f t="shared" si="27"/>
        <v/>
      </c>
      <c r="AN207" s="46" t="str">
        <f t="shared" si="28"/>
        <v/>
      </c>
      <c r="AO207" s="46" t="str">
        <f t="shared" si="29"/>
        <v/>
      </c>
      <c r="AP207" s="46" t="str">
        <f>IF(G207="", "", VLOOKUP(G207,【参考】数式用!$A$4:$M$54,13,FALSE))</f>
        <v/>
      </c>
      <c r="AQ207" s="46" t="str">
        <f t="shared" si="30"/>
        <v>―</v>
      </c>
    </row>
    <row r="208" spans="1:43" ht="45" customHeight="1">
      <c r="A208" s="114">
        <f t="shared" si="25"/>
        <v>194</v>
      </c>
      <c r="B208" s="115" t="str">
        <f>IF(基本情報入力シート!B251="","",基本情報入力シート!B251)</f>
        <v/>
      </c>
      <c r="C208" s="116" t="str">
        <f>IF(基本情報入力シート!L251="","",基本情報入力シート!L251)</f>
        <v/>
      </c>
      <c r="D208" s="116" t="str">
        <f>IF(基本情報入力シート!Q251="","",基本情報入力シート!Q251)</f>
        <v/>
      </c>
      <c r="E208" s="116" t="str">
        <f>IF(基本情報入力シート!V251="","",基本情報入力シート!V251)</f>
        <v/>
      </c>
      <c r="F208" s="116" t="str">
        <f>IF(基本情報入力シート!W251="","",基本情報入力シート!W251)</f>
        <v/>
      </c>
      <c r="G208" s="116" t="str">
        <f>IF(基本情報入力シート!Z251="","",基本情報入力シート!Z251)</f>
        <v/>
      </c>
      <c r="H208" s="216" t="str">
        <f>IF(基本情報入力シート!AD251="","",基本情報入力シート!AD251)</f>
        <v/>
      </c>
      <c r="I208" s="335" t="str">
        <f>IF(基本情報入力シート!AE251="","",基本情報入力シート!AE251)</f>
        <v/>
      </c>
      <c r="J208" s="450"/>
      <c r="K208" s="451"/>
      <c r="L208" s="449"/>
      <c r="M208" s="336" t="str">
        <f>IF(G208="", "", VLOOKUP(AO208,【参考】数式用!$AZ$3:$BA$6, 2, FALSE))</f>
        <v/>
      </c>
      <c r="N208" s="337" t="str">
        <f>IF(G208="","",VLOOKUP(G208,【参考】数式用!$A$4:$L$54,MATCH('別紙様式2-3（個表）'!M208,【参考】数式用!$J$3:$L$3,0)+9,FALSE))</f>
        <v/>
      </c>
      <c r="O208" s="453" t="s">
        <v>2396</v>
      </c>
      <c r="P208" s="338" t="str">
        <f t="shared" ref="P208:P271" si="31">IFERROR(ROUNDDOWN(ROUNDDOWN($H208*$I208,0)*$N208,0),"未入力あり")</f>
        <v>未入力あり</v>
      </c>
      <c r="Q208" s="258" t="str">
        <f>IFERROR(IF(P208="未入力あり","",ROUNDDOWN(ROUNDDOWN($H208*$I208,0)*VLOOKUP($G208,【参考】数式用!$A$4:$E$54,3, FALSE),0)),"")</f>
        <v/>
      </c>
      <c r="R208" s="258" t="str">
        <f>IF(AM208="×", 0,IF(P208="未入力あり","",ROUNDDOWN(ROUNDDOWN($H208*$I208,0)*VLOOKUP($G208,【参考】数式用!$A$4:$E$54,4,FALSE),0)))</f>
        <v/>
      </c>
      <c r="S208" s="339" t="str">
        <f>IF(AN208="×", 0,IF(P208="未入力あり","",ROUNDDOWN(ROUNDDOWN($H208*$I208,0)*VLOOKUP($G208,【参考】数式用!$A$4:$E$54,5, FALSE),0)))</f>
        <v/>
      </c>
      <c r="T208" s="342"/>
      <c r="U208" s="343"/>
      <c r="AI208" s="345" t="str">
        <f t="shared" si="26"/>
        <v/>
      </c>
      <c r="AJ208" s="46" t="e">
        <f>VLOOKUP('別紙様式2-3（個表）'!$G208,【参考】数式用!$P$4:$Q$54,2, FALSE)</f>
        <v>#N/A</v>
      </c>
      <c r="AK208" s="46" t="e">
        <f>VLOOKUP('別紙様式2-3（個表）'!$G208,【参考】数式用!$P$4:$W$54,8, FALSE)</f>
        <v>#N/A</v>
      </c>
      <c r="AL208" s="46" t="e">
        <f>VLOOKUP('別紙様式2-3（個表）'!$G208,【参考】数式用!$P$4:$AD$54,15, FALSE)</f>
        <v>#N/A</v>
      </c>
      <c r="AM208" s="46" t="str">
        <f t="shared" si="27"/>
        <v/>
      </c>
      <c r="AN208" s="46" t="str">
        <f t="shared" si="28"/>
        <v/>
      </c>
      <c r="AO208" s="46" t="str">
        <f t="shared" si="29"/>
        <v/>
      </c>
      <c r="AP208" s="46" t="str">
        <f>IF(G208="", "", VLOOKUP(G208,【参考】数式用!$A$4:$M$54,13,FALSE))</f>
        <v/>
      </c>
      <c r="AQ208" s="46" t="str">
        <f t="shared" si="30"/>
        <v>―</v>
      </c>
    </row>
    <row r="209" spans="1:43" ht="45" customHeight="1">
      <c r="A209" s="114">
        <f t="shared" ref="A209:A272" si="32">A208+1</f>
        <v>195</v>
      </c>
      <c r="B209" s="115" t="str">
        <f>IF(基本情報入力シート!B252="","",基本情報入力シート!B252)</f>
        <v/>
      </c>
      <c r="C209" s="116" t="str">
        <f>IF(基本情報入力シート!L252="","",基本情報入力シート!L252)</f>
        <v/>
      </c>
      <c r="D209" s="116" t="str">
        <f>IF(基本情報入力シート!Q252="","",基本情報入力シート!Q252)</f>
        <v/>
      </c>
      <c r="E209" s="116" t="str">
        <f>IF(基本情報入力シート!V252="","",基本情報入力シート!V252)</f>
        <v/>
      </c>
      <c r="F209" s="116" t="str">
        <f>IF(基本情報入力シート!W252="","",基本情報入力シート!W252)</f>
        <v/>
      </c>
      <c r="G209" s="116" t="str">
        <f>IF(基本情報入力シート!Z252="","",基本情報入力シート!Z252)</f>
        <v/>
      </c>
      <c r="H209" s="216" t="str">
        <f>IF(基本情報入力シート!AD252="","",基本情報入力シート!AD252)</f>
        <v/>
      </c>
      <c r="I209" s="335" t="str">
        <f>IF(基本情報入力シート!AE252="","",基本情報入力シート!AE252)</f>
        <v/>
      </c>
      <c r="J209" s="450"/>
      <c r="K209" s="451"/>
      <c r="L209" s="449"/>
      <c r="M209" s="336" t="str">
        <f>IF(G209="", "", VLOOKUP(AO209,【参考】数式用!$AZ$3:$BA$6, 2, FALSE))</f>
        <v/>
      </c>
      <c r="N209" s="337" t="str">
        <f>IF(G209="","",VLOOKUP(G209,【参考】数式用!$A$4:$L$54,MATCH('別紙様式2-3（個表）'!M209,【参考】数式用!$J$3:$L$3,0)+9,FALSE))</f>
        <v/>
      </c>
      <c r="O209" s="453" t="s">
        <v>2396</v>
      </c>
      <c r="P209" s="338" t="str">
        <f t="shared" si="31"/>
        <v>未入力あり</v>
      </c>
      <c r="Q209" s="258" t="str">
        <f>IFERROR(IF(P209="未入力あり","",ROUNDDOWN(ROUNDDOWN($H209*$I209,0)*VLOOKUP($G209,【参考】数式用!$A$4:$E$54,3, FALSE),0)),"")</f>
        <v/>
      </c>
      <c r="R209" s="258" t="str">
        <f>IF(AM209="×", 0,IF(P209="未入力あり","",ROUNDDOWN(ROUNDDOWN($H209*$I209,0)*VLOOKUP($G209,【参考】数式用!$A$4:$E$54,4,FALSE),0)))</f>
        <v/>
      </c>
      <c r="S209" s="339" t="str">
        <f>IF(AN209="×", 0,IF(P209="未入力あり","",ROUNDDOWN(ROUNDDOWN($H209*$I209,0)*VLOOKUP($G209,【参考】数式用!$A$4:$E$54,5, FALSE),0)))</f>
        <v/>
      </c>
      <c r="T209" s="342"/>
      <c r="U209" s="343"/>
      <c r="AI209" s="345" t="str">
        <f t="shared" si="26"/>
        <v/>
      </c>
      <c r="AJ209" s="46" t="e">
        <f>VLOOKUP('別紙様式2-3（個表）'!$G209,【参考】数式用!$P$4:$Q$54,2, FALSE)</f>
        <v>#N/A</v>
      </c>
      <c r="AK209" s="46" t="e">
        <f>VLOOKUP('別紙様式2-3（個表）'!$G209,【参考】数式用!$P$4:$W$54,8, FALSE)</f>
        <v>#N/A</v>
      </c>
      <c r="AL209" s="46" t="e">
        <f>VLOOKUP('別紙様式2-3（個表）'!$G209,【参考】数式用!$P$4:$AD$54,15, FALSE)</f>
        <v>#N/A</v>
      </c>
      <c r="AM209" s="46" t="str">
        <f t="shared" si="27"/>
        <v/>
      </c>
      <c r="AN209" s="46" t="str">
        <f t="shared" si="28"/>
        <v/>
      </c>
      <c r="AO209" s="46" t="str">
        <f t="shared" si="29"/>
        <v/>
      </c>
      <c r="AP209" s="46" t="str">
        <f>IF(G209="", "", VLOOKUP(G209,【参考】数式用!$A$4:$M$54,13,FALSE))</f>
        <v/>
      </c>
      <c r="AQ209" s="46" t="str">
        <f t="shared" si="30"/>
        <v>―</v>
      </c>
    </row>
    <row r="210" spans="1:43" ht="45" customHeight="1">
      <c r="A210" s="114">
        <f t="shared" si="32"/>
        <v>196</v>
      </c>
      <c r="B210" s="115" t="str">
        <f>IF(基本情報入力シート!B253="","",基本情報入力シート!B253)</f>
        <v/>
      </c>
      <c r="C210" s="116" t="str">
        <f>IF(基本情報入力シート!L253="","",基本情報入力シート!L253)</f>
        <v/>
      </c>
      <c r="D210" s="116" t="str">
        <f>IF(基本情報入力シート!Q253="","",基本情報入力シート!Q253)</f>
        <v/>
      </c>
      <c r="E210" s="116" t="str">
        <f>IF(基本情報入力シート!V253="","",基本情報入力シート!V253)</f>
        <v/>
      </c>
      <c r="F210" s="116" t="str">
        <f>IF(基本情報入力シート!W253="","",基本情報入力シート!W253)</f>
        <v/>
      </c>
      <c r="G210" s="116" t="str">
        <f>IF(基本情報入力シート!Z253="","",基本情報入力シート!Z253)</f>
        <v/>
      </c>
      <c r="H210" s="216" t="str">
        <f>IF(基本情報入力シート!AD253="","",基本情報入力シート!AD253)</f>
        <v/>
      </c>
      <c r="I210" s="335" t="str">
        <f>IF(基本情報入力シート!AE253="","",基本情報入力シート!AE253)</f>
        <v/>
      </c>
      <c r="J210" s="450"/>
      <c r="K210" s="451"/>
      <c r="L210" s="449"/>
      <c r="M210" s="336" t="str">
        <f>IF(G210="", "", VLOOKUP(AO210,【参考】数式用!$AZ$3:$BA$6, 2, FALSE))</f>
        <v/>
      </c>
      <c r="N210" s="337" t="str">
        <f>IF(G210="","",VLOOKUP(G210,【参考】数式用!$A$4:$L$54,MATCH('別紙様式2-3（個表）'!M210,【参考】数式用!$J$3:$L$3,0)+9,FALSE))</f>
        <v/>
      </c>
      <c r="O210" s="453" t="s">
        <v>2396</v>
      </c>
      <c r="P210" s="338" t="str">
        <f t="shared" si="31"/>
        <v>未入力あり</v>
      </c>
      <c r="Q210" s="258" t="str">
        <f>IFERROR(IF(P210="未入力あり","",ROUNDDOWN(ROUNDDOWN($H210*$I210,0)*VLOOKUP($G210,【参考】数式用!$A$4:$E$54,3, FALSE),0)),"")</f>
        <v/>
      </c>
      <c r="R210" s="258" t="str">
        <f>IF(AM210="×", 0,IF(P210="未入力あり","",ROUNDDOWN(ROUNDDOWN($H210*$I210,0)*VLOOKUP($G210,【参考】数式用!$A$4:$E$54,4,FALSE),0)))</f>
        <v/>
      </c>
      <c r="S210" s="339" t="str">
        <f>IF(AN210="×", 0,IF(P210="未入力あり","",ROUNDDOWN(ROUNDDOWN($H210*$I210,0)*VLOOKUP($G210,【参考】数式用!$A$4:$E$54,5, FALSE),0)))</f>
        <v/>
      </c>
      <c r="T210" s="342"/>
      <c r="U210" s="343"/>
      <c r="AI210" s="345" t="str">
        <f t="shared" si="26"/>
        <v/>
      </c>
      <c r="AJ210" s="46" t="e">
        <f>VLOOKUP('別紙様式2-3（個表）'!$G210,【参考】数式用!$P$4:$Q$54,2, FALSE)</f>
        <v>#N/A</v>
      </c>
      <c r="AK210" s="46" t="e">
        <f>VLOOKUP('別紙様式2-3（個表）'!$G210,【参考】数式用!$P$4:$W$54,8, FALSE)</f>
        <v>#N/A</v>
      </c>
      <c r="AL210" s="46" t="e">
        <f>VLOOKUP('別紙様式2-3（個表）'!$G210,【参考】数式用!$P$4:$AD$54,15, FALSE)</f>
        <v>#N/A</v>
      </c>
      <c r="AM210" s="46" t="str">
        <f t="shared" si="27"/>
        <v/>
      </c>
      <c r="AN210" s="46" t="str">
        <f t="shared" si="28"/>
        <v/>
      </c>
      <c r="AO210" s="46" t="str">
        <f t="shared" si="29"/>
        <v/>
      </c>
      <c r="AP210" s="46" t="str">
        <f>IF(G210="", "", VLOOKUP(G210,【参考】数式用!$A$4:$M$54,13,FALSE))</f>
        <v/>
      </c>
      <c r="AQ210" s="46" t="str">
        <f t="shared" si="30"/>
        <v>―</v>
      </c>
    </row>
    <row r="211" spans="1:43" ht="45" customHeight="1">
      <c r="A211" s="114">
        <f t="shared" si="32"/>
        <v>197</v>
      </c>
      <c r="B211" s="115" t="str">
        <f>IF(基本情報入力シート!B254="","",基本情報入力シート!B254)</f>
        <v/>
      </c>
      <c r="C211" s="116" t="str">
        <f>IF(基本情報入力シート!L254="","",基本情報入力シート!L254)</f>
        <v/>
      </c>
      <c r="D211" s="116" t="str">
        <f>IF(基本情報入力シート!Q254="","",基本情報入力シート!Q254)</f>
        <v/>
      </c>
      <c r="E211" s="116" t="str">
        <f>IF(基本情報入力シート!V254="","",基本情報入力シート!V254)</f>
        <v/>
      </c>
      <c r="F211" s="116" t="str">
        <f>IF(基本情報入力シート!W254="","",基本情報入力シート!W254)</f>
        <v/>
      </c>
      <c r="G211" s="116" t="str">
        <f>IF(基本情報入力シート!Z254="","",基本情報入力シート!Z254)</f>
        <v/>
      </c>
      <c r="H211" s="216" t="str">
        <f>IF(基本情報入力シート!AD254="","",基本情報入力シート!AD254)</f>
        <v/>
      </c>
      <c r="I211" s="335" t="str">
        <f>IF(基本情報入力シート!AE254="","",基本情報入力シート!AE254)</f>
        <v/>
      </c>
      <c r="J211" s="450"/>
      <c r="K211" s="451"/>
      <c r="L211" s="449"/>
      <c r="M211" s="336" t="str">
        <f>IF(G211="", "", VLOOKUP(AO211,【参考】数式用!$AZ$3:$BA$6, 2, FALSE))</f>
        <v/>
      </c>
      <c r="N211" s="337" t="str">
        <f>IF(G211="","",VLOOKUP(G211,【参考】数式用!$A$4:$L$54,MATCH('別紙様式2-3（個表）'!M211,【参考】数式用!$J$3:$L$3,0)+9,FALSE))</f>
        <v/>
      </c>
      <c r="O211" s="453" t="s">
        <v>2396</v>
      </c>
      <c r="P211" s="338" t="str">
        <f t="shared" si="31"/>
        <v>未入力あり</v>
      </c>
      <c r="Q211" s="258" t="str">
        <f>IFERROR(IF(P211="未入力あり","",ROUNDDOWN(ROUNDDOWN($H211*$I211,0)*VLOOKUP($G211,【参考】数式用!$A$4:$E$54,3, FALSE),0)),"")</f>
        <v/>
      </c>
      <c r="R211" s="258" t="str">
        <f>IF(AM211="×", 0,IF(P211="未入力あり","",ROUNDDOWN(ROUNDDOWN($H211*$I211,0)*VLOOKUP($G211,【参考】数式用!$A$4:$E$54,4,FALSE),0)))</f>
        <v/>
      </c>
      <c r="S211" s="339" t="str">
        <f>IF(AN211="×", 0,IF(P211="未入力あり","",ROUNDDOWN(ROUNDDOWN($H211*$I211,0)*VLOOKUP($G211,【参考】数式用!$A$4:$E$54,5, FALSE),0)))</f>
        <v/>
      </c>
      <c r="T211" s="342"/>
      <c r="U211" s="343"/>
      <c r="AI211" s="345" t="str">
        <f t="shared" si="26"/>
        <v/>
      </c>
      <c r="AJ211" s="46" t="e">
        <f>VLOOKUP('別紙様式2-3（個表）'!$G211,【参考】数式用!$P$4:$Q$54,2, FALSE)</f>
        <v>#N/A</v>
      </c>
      <c r="AK211" s="46" t="e">
        <f>VLOOKUP('別紙様式2-3（個表）'!$G211,【参考】数式用!$P$4:$W$54,8, FALSE)</f>
        <v>#N/A</v>
      </c>
      <c r="AL211" s="46" t="e">
        <f>VLOOKUP('別紙様式2-3（個表）'!$G211,【参考】数式用!$P$4:$AD$54,15, FALSE)</f>
        <v>#N/A</v>
      </c>
      <c r="AM211" s="46" t="str">
        <f t="shared" si="27"/>
        <v/>
      </c>
      <c r="AN211" s="46" t="str">
        <f t="shared" si="28"/>
        <v/>
      </c>
      <c r="AO211" s="46" t="str">
        <f t="shared" si="29"/>
        <v/>
      </c>
      <c r="AP211" s="46" t="str">
        <f>IF(G211="", "", VLOOKUP(G211,【参考】数式用!$A$4:$M$54,13,FALSE))</f>
        <v/>
      </c>
      <c r="AQ211" s="46" t="str">
        <f t="shared" si="30"/>
        <v>―</v>
      </c>
    </row>
    <row r="212" spans="1:43" ht="45" customHeight="1">
      <c r="A212" s="114">
        <f t="shared" si="32"/>
        <v>198</v>
      </c>
      <c r="B212" s="115" t="str">
        <f>IF(基本情報入力シート!B255="","",基本情報入力シート!B255)</f>
        <v/>
      </c>
      <c r="C212" s="116" t="str">
        <f>IF(基本情報入力シート!L255="","",基本情報入力シート!L255)</f>
        <v/>
      </c>
      <c r="D212" s="116" t="str">
        <f>IF(基本情報入力シート!Q255="","",基本情報入力シート!Q255)</f>
        <v/>
      </c>
      <c r="E212" s="116" t="str">
        <f>IF(基本情報入力シート!V255="","",基本情報入力シート!V255)</f>
        <v/>
      </c>
      <c r="F212" s="116" t="str">
        <f>IF(基本情報入力シート!W255="","",基本情報入力シート!W255)</f>
        <v/>
      </c>
      <c r="G212" s="116" t="str">
        <f>IF(基本情報入力シート!Z255="","",基本情報入力シート!Z255)</f>
        <v/>
      </c>
      <c r="H212" s="216" t="str">
        <f>IF(基本情報入力シート!AD255="","",基本情報入力シート!AD255)</f>
        <v/>
      </c>
      <c r="I212" s="335" t="str">
        <f>IF(基本情報入力シート!AE255="","",基本情報入力シート!AE255)</f>
        <v/>
      </c>
      <c r="J212" s="450"/>
      <c r="K212" s="451"/>
      <c r="L212" s="449"/>
      <c r="M212" s="336" t="str">
        <f>IF(G212="", "", VLOOKUP(AO212,【参考】数式用!$AZ$3:$BA$6, 2, FALSE))</f>
        <v/>
      </c>
      <c r="N212" s="337" t="str">
        <f>IF(G212="","",VLOOKUP(G212,【参考】数式用!$A$4:$L$54,MATCH('別紙様式2-3（個表）'!M212,【参考】数式用!$J$3:$L$3,0)+9,FALSE))</f>
        <v/>
      </c>
      <c r="O212" s="453" t="s">
        <v>2396</v>
      </c>
      <c r="P212" s="338" t="str">
        <f t="shared" si="31"/>
        <v>未入力あり</v>
      </c>
      <c r="Q212" s="258" t="str">
        <f>IFERROR(IF(P212="未入力あり","",ROUNDDOWN(ROUNDDOWN($H212*$I212,0)*VLOOKUP($G212,【参考】数式用!$A$4:$E$54,3, FALSE),0)),"")</f>
        <v/>
      </c>
      <c r="R212" s="258" t="str">
        <f>IF(AM212="×", 0,IF(P212="未入力あり","",ROUNDDOWN(ROUNDDOWN($H212*$I212,0)*VLOOKUP($G212,【参考】数式用!$A$4:$E$54,4,FALSE),0)))</f>
        <v/>
      </c>
      <c r="S212" s="339" t="str">
        <f>IF(AN212="×", 0,IF(P212="未入力あり","",ROUNDDOWN(ROUNDDOWN($H212*$I212,0)*VLOOKUP($G212,【参考】数式用!$A$4:$E$54,5, FALSE),0)))</f>
        <v/>
      </c>
      <c r="T212" s="342"/>
      <c r="U212" s="343"/>
      <c r="AI212" s="345" t="str">
        <f t="shared" si="26"/>
        <v/>
      </c>
      <c r="AJ212" s="46" t="e">
        <f>VLOOKUP('別紙様式2-3（個表）'!$G212,【参考】数式用!$P$4:$Q$54,2, FALSE)</f>
        <v>#N/A</v>
      </c>
      <c r="AK212" s="46" t="e">
        <f>VLOOKUP('別紙様式2-3（個表）'!$G212,【参考】数式用!$P$4:$W$54,8, FALSE)</f>
        <v>#N/A</v>
      </c>
      <c r="AL212" s="46" t="e">
        <f>VLOOKUP('別紙様式2-3（個表）'!$G212,【参考】数式用!$P$4:$AD$54,15, FALSE)</f>
        <v>#N/A</v>
      </c>
      <c r="AM212" s="46" t="str">
        <f t="shared" si="27"/>
        <v/>
      </c>
      <c r="AN212" s="46" t="str">
        <f t="shared" si="28"/>
        <v/>
      </c>
      <c r="AO212" s="46" t="str">
        <f t="shared" si="29"/>
        <v/>
      </c>
      <c r="AP212" s="46" t="str">
        <f>IF(G212="", "", VLOOKUP(G212,【参考】数式用!$A$4:$M$54,13,FALSE))</f>
        <v/>
      </c>
      <c r="AQ212" s="46" t="str">
        <f t="shared" si="30"/>
        <v>―</v>
      </c>
    </row>
    <row r="213" spans="1:43" ht="45" customHeight="1">
      <c r="A213" s="114">
        <f t="shared" si="32"/>
        <v>199</v>
      </c>
      <c r="B213" s="115" t="str">
        <f>IF(基本情報入力シート!B256="","",基本情報入力シート!B256)</f>
        <v/>
      </c>
      <c r="C213" s="116" t="str">
        <f>IF(基本情報入力シート!L256="","",基本情報入力シート!L256)</f>
        <v/>
      </c>
      <c r="D213" s="116" t="str">
        <f>IF(基本情報入力シート!Q256="","",基本情報入力シート!Q256)</f>
        <v/>
      </c>
      <c r="E213" s="116" t="str">
        <f>IF(基本情報入力シート!V256="","",基本情報入力シート!V256)</f>
        <v/>
      </c>
      <c r="F213" s="116" t="str">
        <f>IF(基本情報入力シート!W256="","",基本情報入力シート!W256)</f>
        <v/>
      </c>
      <c r="G213" s="116" t="str">
        <f>IF(基本情報入力シート!Z256="","",基本情報入力シート!Z256)</f>
        <v/>
      </c>
      <c r="H213" s="216" t="str">
        <f>IF(基本情報入力シート!AD256="","",基本情報入力シート!AD256)</f>
        <v/>
      </c>
      <c r="I213" s="335" t="str">
        <f>IF(基本情報入力シート!AE256="","",基本情報入力シート!AE256)</f>
        <v/>
      </c>
      <c r="J213" s="450"/>
      <c r="K213" s="451"/>
      <c r="L213" s="449"/>
      <c r="M213" s="336" t="str">
        <f>IF(G213="", "", VLOOKUP(AO213,【参考】数式用!$AZ$3:$BA$6, 2, FALSE))</f>
        <v/>
      </c>
      <c r="N213" s="337" t="str">
        <f>IF(G213="","",VLOOKUP(G213,【参考】数式用!$A$4:$L$54,MATCH('別紙様式2-3（個表）'!M213,【参考】数式用!$J$3:$L$3,0)+9,FALSE))</f>
        <v/>
      </c>
      <c r="O213" s="453" t="s">
        <v>2396</v>
      </c>
      <c r="P213" s="338" t="str">
        <f t="shared" si="31"/>
        <v>未入力あり</v>
      </c>
      <c r="Q213" s="258" t="str">
        <f>IFERROR(IF(P213="未入力あり","",ROUNDDOWN(ROUNDDOWN($H213*$I213,0)*VLOOKUP($G213,【参考】数式用!$A$4:$E$54,3, FALSE),0)),"")</f>
        <v/>
      </c>
      <c r="R213" s="258" t="str">
        <f>IF(AM213="×", 0,IF(P213="未入力あり","",ROUNDDOWN(ROUNDDOWN($H213*$I213,0)*VLOOKUP($G213,【参考】数式用!$A$4:$E$54,4,FALSE),0)))</f>
        <v/>
      </c>
      <c r="S213" s="339" t="str">
        <f>IF(AN213="×", 0,IF(P213="未入力あり","",ROUNDDOWN(ROUNDDOWN($H213*$I213,0)*VLOOKUP($G213,【参考】数式用!$A$4:$E$54,5, FALSE),0)))</f>
        <v/>
      </c>
      <c r="T213" s="342"/>
      <c r="U213" s="343"/>
      <c r="AI213" s="345" t="str">
        <f t="shared" si="26"/>
        <v/>
      </c>
      <c r="AJ213" s="46" t="e">
        <f>VLOOKUP('別紙様式2-3（個表）'!$G213,【参考】数式用!$P$4:$Q$54,2, FALSE)</f>
        <v>#N/A</v>
      </c>
      <c r="AK213" s="46" t="e">
        <f>VLOOKUP('別紙様式2-3（個表）'!$G213,【参考】数式用!$P$4:$W$54,8, FALSE)</f>
        <v>#N/A</v>
      </c>
      <c r="AL213" s="46" t="e">
        <f>VLOOKUP('別紙様式2-3（個表）'!$G213,【参考】数式用!$P$4:$AD$54,15, FALSE)</f>
        <v>#N/A</v>
      </c>
      <c r="AM213" s="46" t="str">
        <f t="shared" si="27"/>
        <v/>
      </c>
      <c r="AN213" s="46" t="str">
        <f t="shared" si="28"/>
        <v/>
      </c>
      <c r="AO213" s="46" t="str">
        <f t="shared" si="29"/>
        <v/>
      </c>
      <c r="AP213" s="46" t="str">
        <f>IF(G213="", "", VLOOKUP(G213,【参考】数式用!$A$4:$M$54,13,FALSE))</f>
        <v/>
      </c>
      <c r="AQ213" s="46" t="str">
        <f t="shared" si="30"/>
        <v>―</v>
      </c>
    </row>
    <row r="214" spans="1:43" ht="45" customHeight="1">
      <c r="A214" s="114">
        <f t="shared" si="32"/>
        <v>200</v>
      </c>
      <c r="B214" s="115" t="str">
        <f>IF(基本情報入力シート!B257="","",基本情報入力シート!B257)</f>
        <v/>
      </c>
      <c r="C214" s="116" t="str">
        <f>IF(基本情報入力シート!L257="","",基本情報入力シート!L257)</f>
        <v/>
      </c>
      <c r="D214" s="116" t="str">
        <f>IF(基本情報入力シート!Q257="","",基本情報入力シート!Q257)</f>
        <v/>
      </c>
      <c r="E214" s="116" t="str">
        <f>IF(基本情報入力シート!V257="","",基本情報入力シート!V257)</f>
        <v/>
      </c>
      <c r="F214" s="116" t="str">
        <f>IF(基本情報入力シート!W257="","",基本情報入力シート!W257)</f>
        <v/>
      </c>
      <c r="G214" s="116" t="str">
        <f>IF(基本情報入力シート!Z257="","",基本情報入力シート!Z257)</f>
        <v/>
      </c>
      <c r="H214" s="216" t="str">
        <f>IF(基本情報入力シート!AD257="","",基本情報入力シート!AD257)</f>
        <v/>
      </c>
      <c r="I214" s="335" t="str">
        <f>IF(基本情報入力シート!AE257="","",基本情報入力シート!AE257)</f>
        <v/>
      </c>
      <c r="J214" s="450"/>
      <c r="K214" s="451"/>
      <c r="L214" s="449"/>
      <c r="M214" s="336" t="str">
        <f>IF(G214="", "", VLOOKUP(AO214,【参考】数式用!$AZ$3:$BA$6, 2, FALSE))</f>
        <v/>
      </c>
      <c r="N214" s="337" t="str">
        <f>IF(G214="","",VLOOKUP(G214,【参考】数式用!$A$4:$L$54,MATCH('別紙様式2-3（個表）'!M214,【参考】数式用!$J$3:$L$3,0)+9,FALSE))</f>
        <v/>
      </c>
      <c r="O214" s="453" t="s">
        <v>2396</v>
      </c>
      <c r="P214" s="338" t="str">
        <f t="shared" si="31"/>
        <v>未入力あり</v>
      </c>
      <c r="Q214" s="258" t="str">
        <f>IFERROR(IF(P214="未入力あり","",ROUNDDOWN(ROUNDDOWN($H214*$I214,0)*VLOOKUP($G214,【参考】数式用!$A$4:$E$54,3, FALSE),0)),"")</f>
        <v/>
      </c>
      <c r="R214" s="258" t="str">
        <f>IF(AM214="×", 0,IF(P214="未入力あり","",ROUNDDOWN(ROUNDDOWN($H214*$I214,0)*VLOOKUP($G214,【参考】数式用!$A$4:$E$54,4,FALSE),0)))</f>
        <v/>
      </c>
      <c r="S214" s="339" t="str">
        <f>IF(AN214="×", 0,IF(P214="未入力あり","",ROUNDDOWN(ROUNDDOWN($H214*$I214,0)*VLOOKUP($G214,【参考】数式用!$A$4:$E$54,5, FALSE),0)))</f>
        <v/>
      </c>
      <c r="T214" s="342"/>
      <c r="U214" s="343"/>
      <c r="AI214" s="345" t="str">
        <f t="shared" si="26"/>
        <v/>
      </c>
      <c r="AJ214" s="46" t="e">
        <f>VLOOKUP('別紙様式2-3（個表）'!$G214,【参考】数式用!$P$4:$Q$54,2, FALSE)</f>
        <v>#N/A</v>
      </c>
      <c r="AK214" s="46" t="e">
        <f>VLOOKUP('別紙様式2-3（個表）'!$G214,【参考】数式用!$P$4:$W$54,8, FALSE)</f>
        <v>#N/A</v>
      </c>
      <c r="AL214" s="46" t="e">
        <f>VLOOKUP('別紙様式2-3（個表）'!$G214,【参考】数式用!$P$4:$AD$54,15, FALSE)</f>
        <v>#N/A</v>
      </c>
      <c r="AM214" s="46" t="str">
        <f t="shared" si="27"/>
        <v/>
      </c>
      <c r="AN214" s="46" t="str">
        <f t="shared" si="28"/>
        <v/>
      </c>
      <c r="AO214" s="46" t="str">
        <f t="shared" si="29"/>
        <v/>
      </c>
      <c r="AP214" s="46" t="str">
        <f>IF(G214="", "", VLOOKUP(G214,【参考】数式用!$A$4:$M$54,13,FALSE))</f>
        <v/>
      </c>
      <c r="AQ214" s="46" t="str">
        <f t="shared" si="30"/>
        <v>―</v>
      </c>
    </row>
    <row r="215" spans="1:43" ht="45" customHeight="1">
      <c r="A215" s="114">
        <f t="shared" si="32"/>
        <v>201</v>
      </c>
      <c r="B215" s="115" t="str">
        <f>IF(基本情報入力シート!B258="","",基本情報入力シート!B258)</f>
        <v/>
      </c>
      <c r="C215" s="116" t="str">
        <f>IF(基本情報入力シート!L258="","",基本情報入力シート!L258)</f>
        <v/>
      </c>
      <c r="D215" s="116" t="str">
        <f>IF(基本情報入力シート!Q258="","",基本情報入力シート!Q258)</f>
        <v/>
      </c>
      <c r="E215" s="116" t="str">
        <f>IF(基本情報入力シート!V258="","",基本情報入力シート!V258)</f>
        <v/>
      </c>
      <c r="F215" s="116" t="str">
        <f>IF(基本情報入力シート!W258="","",基本情報入力シート!W258)</f>
        <v/>
      </c>
      <c r="G215" s="116" t="str">
        <f>IF(基本情報入力シート!Z258="","",基本情報入力シート!Z258)</f>
        <v/>
      </c>
      <c r="H215" s="216" t="str">
        <f>IF(基本情報入力シート!AD258="","",基本情報入力シート!AD258)</f>
        <v/>
      </c>
      <c r="I215" s="335" t="str">
        <f>IF(基本情報入力シート!AE258="","",基本情報入力シート!AE258)</f>
        <v/>
      </c>
      <c r="J215" s="450"/>
      <c r="K215" s="451"/>
      <c r="L215" s="449"/>
      <c r="M215" s="336" t="str">
        <f>IF(G215="", "", VLOOKUP(AO215,【参考】数式用!$AZ$3:$BA$6, 2, FALSE))</f>
        <v/>
      </c>
      <c r="N215" s="337" t="str">
        <f>IF(G215="","",VLOOKUP(G215,【参考】数式用!$A$4:$L$54,MATCH('別紙様式2-3（個表）'!M215,【参考】数式用!$J$3:$L$3,0)+9,FALSE))</f>
        <v/>
      </c>
      <c r="O215" s="453" t="s">
        <v>2396</v>
      </c>
      <c r="P215" s="338" t="str">
        <f t="shared" si="31"/>
        <v>未入力あり</v>
      </c>
      <c r="Q215" s="258" t="str">
        <f>IFERROR(IF(P215="未入力あり","",ROUNDDOWN(ROUNDDOWN($H215*$I215,0)*VLOOKUP($G215,【参考】数式用!$A$4:$E$54,3, FALSE),0)),"")</f>
        <v/>
      </c>
      <c r="R215" s="258" t="str">
        <f>IF(AM215="×", 0,IF(P215="未入力あり","",ROUNDDOWN(ROUNDDOWN($H215*$I215,0)*VLOOKUP($G215,【参考】数式用!$A$4:$E$54,4,FALSE),0)))</f>
        <v/>
      </c>
      <c r="S215" s="339" t="str">
        <f>IF(AN215="×", 0,IF(P215="未入力あり","",ROUNDDOWN(ROUNDDOWN($H215*$I215,0)*VLOOKUP($G215,【参考】数式用!$A$4:$E$54,5, FALSE),0)))</f>
        <v/>
      </c>
      <c r="T215" s="342"/>
      <c r="U215" s="343"/>
      <c r="AI215" s="345" t="str">
        <f t="shared" si="26"/>
        <v/>
      </c>
      <c r="AJ215" s="46" t="e">
        <f>VLOOKUP('別紙様式2-3（個表）'!$G215,【参考】数式用!$P$4:$Q$54,2, FALSE)</f>
        <v>#N/A</v>
      </c>
      <c r="AK215" s="46" t="e">
        <f>VLOOKUP('別紙様式2-3（個表）'!$G215,【参考】数式用!$P$4:$W$54,8, FALSE)</f>
        <v>#N/A</v>
      </c>
      <c r="AL215" s="46" t="e">
        <f>VLOOKUP('別紙様式2-3（個表）'!$G215,【参考】数式用!$P$4:$AD$54,15, FALSE)</f>
        <v>#N/A</v>
      </c>
      <c r="AM215" s="46" t="str">
        <f t="shared" si="27"/>
        <v/>
      </c>
      <c r="AN215" s="46" t="str">
        <f t="shared" si="28"/>
        <v/>
      </c>
      <c r="AO215" s="46" t="str">
        <f t="shared" si="29"/>
        <v/>
      </c>
      <c r="AP215" s="46" t="str">
        <f>IF(G215="", "", VLOOKUP(G215,【参考】数式用!$A$4:$M$54,13,FALSE))</f>
        <v/>
      </c>
      <c r="AQ215" s="46" t="str">
        <f t="shared" si="30"/>
        <v>―</v>
      </c>
    </row>
    <row r="216" spans="1:43" ht="45" customHeight="1">
      <c r="A216" s="114">
        <f t="shared" si="32"/>
        <v>202</v>
      </c>
      <c r="B216" s="115" t="str">
        <f>IF(基本情報入力シート!B259="","",基本情報入力シート!B259)</f>
        <v/>
      </c>
      <c r="C216" s="116" t="str">
        <f>IF(基本情報入力シート!L259="","",基本情報入力シート!L259)</f>
        <v/>
      </c>
      <c r="D216" s="116" t="str">
        <f>IF(基本情報入力シート!Q259="","",基本情報入力シート!Q259)</f>
        <v/>
      </c>
      <c r="E216" s="116" t="str">
        <f>IF(基本情報入力シート!V259="","",基本情報入力シート!V259)</f>
        <v/>
      </c>
      <c r="F216" s="116" t="str">
        <f>IF(基本情報入力シート!W259="","",基本情報入力シート!W259)</f>
        <v/>
      </c>
      <c r="G216" s="116" t="str">
        <f>IF(基本情報入力シート!Z259="","",基本情報入力シート!Z259)</f>
        <v/>
      </c>
      <c r="H216" s="216" t="str">
        <f>IF(基本情報入力シート!AD259="","",基本情報入力シート!AD259)</f>
        <v/>
      </c>
      <c r="I216" s="335" t="str">
        <f>IF(基本情報入力シート!AE259="","",基本情報入力シート!AE259)</f>
        <v/>
      </c>
      <c r="J216" s="450"/>
      <c r="K216" s="451"/>
      <c r="L216" s="449"/>
      <c r="M216" s="336" t="str">
        <f>IF(G216="", "", VLOOKUP(AO216,【参考】数式用!$AZ$3:$BA$6, 2, FALSE))</f>
        <v/>
      </c>
      <c r="N216" s="337" t="str">
        <f>IF(G216="","",VLOOKUP(G216,【参考】数式用!$A$4:$L$54,MATCH('別紙様式2-3（個表）'!M216,【参考】数式用!$J$3:$L$3,0)+9,FALSE))</f>
        <v/>
      </c>
      <c r="O216" s="453" t="s">
        <v>2396</v>
      </c>
      <c r="P216" s="338" t="str">
        <f t="shared" si="31"/>
        <v>未入力あり</v>
      </c>
      <c r="Q216" s="258" t="str">
        <f>IFERROR(IF(P216="未入力あり","",ROUNDDOWN(ROUNDDOWN($H216*$I216,0)*VLOOKUP($G216,【参考】数式用!$A$4:$E$54,3, FALSE),0)),"")</f>
        <v/>
      </c>
      <c r="R216" s="258" t="str">
        <f>IF(AM216="×", 0,IF(P216="未入力あり","",ROUNDDOWN(ROUNDDOWN($H216*$I216,0)*VLOOKUP($G216,【参考】数式用!$A$4:$E$54,4,FALSE),0)))</f>
        <v/>
      </c>
      <c r="S216" s="339" t="str">
        <f>IF(AN216="×", 0,IF(P216="未入力あり","",ROUNDDOWN(ROUNDDOWN($H216*$I216,0)*VLOOKUP($G216,【参考】数式用!$A$4:$E$54,5, FALSE),0)))</f>
        <v/>
      </c>
      <c r="T216" s="342"/>
      <c r="U216" s="343"/>
      <c r="AI216" s="345" t="str">
        <f t="shared" si="26"/>
        <v/>
      </c>
      <c r="AJ216" s="46" t="e">
        <f>VLOOKUP('別紙様式2-3（個表）'!$G216,【参考】数式用!$P$4:$Q$54,2, FALSE)</f>
        <v>#N/A</v>
      </c>
      <c r="AK216" s="46" t="e">
        <f>VLOOKUP('別紙様式2-3（個表）'!$G216,【参考】数式用!$P$4:$W$54,8, FALSE)</f>
        <v>#N/A</v>
      </c>
      <c r="AL216" s="46" t="e">
        <f>VLOOKUP('別紙様式2-3（個表）'!$G216,【参考】数式用!$P$4:$AD$54,15, FALSE)</f>
        <v>#N/A</v>
      </c>
      <c r="AM216" s="46" t="str">
        <f t="shared" si="27"/>
        <v/>
      </c>
      <c r="AN216" s="46" t="str">
        <f t="shared" si="28"/>
        <v/>
      </c>
      <c r="AO216" s="46" t="str">
        <f t="shared" si="29"/>
        <v/>
      </c>
      <c r="AP216" s="46" t="str">
        <f>IF(G216="", "", VLOOKUP(G216,【参考】数式用!$A$4:$M$54,13,FALSE))</f>
        <v/>
      </c>
      <c r="AQ216" s="46" t="str">
        <f t="shared" si="30"/>
        <v>―</v>
      </c>
    </row>
    <row r="217" spans="1:43" ht="45" customHeight="1">
      <c r="A217" s="114">
        <f t="shared" si="32"/>
        <v>203</v>
      </c>
      <c r="B217" s="115" t="str">
        <f>IF(基本情報入力シート!B260="","",基本情報入力シート!B260)</f>
        <v/>
      </c>
      <c r="C217" s="116" t="str">
        <f>IF(基本情報入力シート!L260="","",基本情報入力シート!L260)</f>
        <v/>
      </c>
      <c r="D217" s="116" t="str">
        <f>IF(基本情報入力シート!Q260="","",基本情報入力シート!Q260)</f>
        <v/>
      </c>
      <c r="E217" s="116" t="str">
        <f>IF(基本情報入力シート!V260="","",基本情報入力シート!V260)</f>
        <v/>
      </c>
      <c r="F217" s="116" t="str">
        <f>IF(基本情報入力シート!W260="","",基本情報入力シート!W260)</f>
        <v/>
      </c>
      <c r="G217" s="116" t="str">
        <f>IF(基本情報入力シート!Z260="","",基本情報入力シート!Z260)</f>
        <v/>
      </c>
      <c r="H217" s="216" t="str">
        <f>IF(基本情報入力シート!AD260="","",基本情報入力シート!AD260)</f>
        <v/>
      </c>
      <c r="I217" s="335" t="str">
        <f>IF(基本情報入力シート!AE260="","",基本情報入力シート!AE260)</f>
        <v/>
      </c>
      <c r="J217" s="450"/>
      <c r="K217" s="451"/>
      <c r="L217" s="449"/>
      <c r="M217" s="336" t="str">
        <f>IF(G217="", "", VLOOKUP(AO217,【参考】数式用!$AZ$3:$BA$6, 2, FALSE))</f>
        <v/>
      </c>
      <c r="N217" s="337" t="str">
        <f>IF(G217="","",VLOOKUP(G217,【参考】数式用!$A$4:$L$54,MATCH('別紙様式2-3（個表）'!M217,【参考】数式用!$J$3:$L$3,0)+9,FALSE))</f>
        <v/>
      </c>
      <c r="O217" s="453" t="s">
        <v>2396</v>
      </c>
      <c r="P217" s="338" t="str">
        <f t="shared" si="31"/>
        <v>未入力あり</v>
      </c>
      <c r="Q217" s="258" t="str">
        <f>IFERROR(IF(P217="未入力あり","",ROUNDDOWN(ROUNDDOWN($H217*$I217,0)*VLOOKUP($G217,【参考】数式用!$A$4:$E$54,3, FALSE),0)),"")</f>
        <v/>
      </c>
      <c r="R217" s="258" t="str">
        <f>IF(AM217="×", 0,IF(P217="未入力あり","",ROUNDDOWN(ROUNDDOWN($H217*$I217,0)*VLOOKUP($G217,【参考】数式用!$A$4:$E$54,4,FALSE),0)))</f>
        <v/>
      </c>
      <c r="S217" s="339" t="str">
        <f>IF(AN217="×", 0,IF(P217="未入力あり","",ROUNDDOWN(ROUNDDOWN($H217*$I217,0)*VLOOKUP($G217,【参考】数式用!$A$4:$E$54,5, FALSE),0)))</f>
        <v/>
      </c>
      <c r="T217" s="342"/>
      <c r="U217" s="343"/>
      <c r="AI217" s="345" t="str">
        <f t="shared" si="26"/>
        <v/>
      </c>
      <c r="AJ217" s="46" t="e">
        <f>VLOOKUP('別紙様式2-3（個表）'!$G217,【参考】数式用!$P$4:$Q$54,2, FALSE)</f>
        <v>#N/A</v>
      </c>
      <c r="AK217" s="46" t="e">
        <f>VLOOKUP('別紙様式2-3（個表）'!$G217,【参考】数式用!$P$4:$W$54,8, FALSE)</f>
        <v>#N/A</v>
      </c>
      <c r="AL217" s="46" t="e">
        <f>VLOOKUP('別紙様式2-3（個表）'!$G217,【参考】数式用!$P$4:$AD$54,15, FALSE)</f>
        <v>#N/A</v>
      </c>
      <c r="AM217" s="46" t="str">
        <f t="shared" si="27"/>
        <v/>
      </c>
      <c r="AN217" s="46" t="str">
        <f t="shared" si="28"/>
        <v/>
      </c>
      <c r="AO217" s="46" t="str">
        <f t="shared" si="29"/>
        <v/>
      </c>
      <c r="AP217" s="46" t="str">
        <f>IF(G217="", "", VLOOKUP(G217,【参考】数式用!$A$4:$M$54,13,FALSE))</f>
        <v/>
      </c>
      <c r="AQ217" s="46" t="str">
        <f t="shared" si="30"/>
        <v>―</v>
      </c>
    </row>
    <row r="218" spans="1:43" ht="45" customHeight="1">
      <c r="A218" s="114">
        <f t="shared" si="32"/>
        <v>204</v>
      </c>
      <c r="B218" s="115" t="str">
        <f>IF(基本情報入力シート!B261="","",基本情報入力シート!B261)</f>
        <v/>
      </c>
      <c r="C218" s="116" t="str">
        <f>IF(基本情報入力シート!L261="","",基本情報入力シート!L261)</f>
        <v/>
      </c>
      <c r="D218" s="116" t="str">
        <f>IF(基本情報入力シート!Q261="","",基本情報入力シート!Q261)</f>
        <v/>
      </c>
      <c r="E218" s="116" t="str">
        <f>IF(基本情報入力シート!V261="","",基本情報入力シート!V261)</f>
        <v/>
      </c>
      <c r="F218" s="116" t="str">
        <f>IF(基本情報入力シート!W261="","",基本情報入力シート!W261)</f>
        <v/>
      </c>
      <c r="G218" s="116" t="str">
        <f>IF(基本情報入力シート!Z261="","",基本情報入力シート!Z261)</f>
        <v/>
      </c>
      <c r="H218" s="216" t="str">
        <f>IF(基本情報入力シート!AD261="","",基本情報入力シート!AD261)</f>
        <v/>
      </c>
      <c r="I218" s="335" t="str">
        <f>IF(基本情報入力シート!AE261="","",基本情報入力シート!AE261)</f>
        <v/>
      </c>
      <c r="J218" s="450"/>
      <c r="K218" s="451"/>
      <c r="L218" s="449"/>
      <c r="M218" s="336" t="str">
        <f>IF(G218="", "", VLOOKUP(AO218,【参考】数式用!$AZ$3:$BA$6, 2, FALSE))</f>
        <v/>
      </c>
      <c r="N218" s="337" t="str">
        <f>IF(G218="","",VLOOKUP(G218,【参考】数式用!$A$4:$L$54,MATCH('別紙様式2-3（個表）'!M218,【参考】数式用!$J$3:$L$3,0)+9,FALSE))</f>
        <v/>
      </c>
      <c r="O218" s="453" t="s">
        <v>2396</v>
      </c>
      <c r="P218" s="338" t="str">
        <f t="shared" si="31"/>
        <v>未入力あり</v>
      </c>
      <c r="Q218" s="258" t="str">
        <f>IFERROR(IF(P218="未入力あり","",ROUNDDOWN(ROUNDDOWN($H218*$I218,0)*VLOOKUP($G218,【参考】数式用!$A$4:$E$54,3, FALSE),0)),"")</f>
        <v/>
      </c>
      <c r="R218" s="258" t="str">
        <f>IF(AM218="×", 0,IF(P218="未入力あり","",ROUNDDOWN(ROUNDDOWN($H218*$I218,0)*VLOOKUP($G218,【参考】数式用!$A$4:$E$54,4,FALSE),0)))</f>
        <v/>
      </c>
      <c r="S218" s="339" t="str">
        <f>IF(AN218="×", 0,IF(P218="未入力あり","",ROUNDDOWN(ROUNDDOWN($H218*$I218,0)*VLOOKUP($G218,【参考】数式用!$A$4:$E$54,5, FALSE),0)))</f>
        <v/>
      </c>
      <c r="T218" s="342"/>
      <c r="U218" s="343"/>
      <c r="AI218" s="345" t="str">
        <f t="shared" si="26"/>
        <v/>
      </c>
      <c r="AJ218" s="46" t="e">
        <f>VLOOKUP('別紙様式2-3（個表）'!$G218,【参考】数式用!$P$4:$Q$54,2, FALSE)</f>
        <v>#N/A</v>
      </c>
      <c r="AK218" s="46" t="e">
        <f>VLOOKUP('別紙様式2-3（個表）'!$G218,【参考】数式用!$P$4:$W$54,8, FALSE)</f>
        <v>#N/A</v>
      </c>
      <c r="AL218" s="46" t="e">
        <f>VLOOKUP('別紙様式2-3（個表）'!$G218,【参考】数式用!$P$4:$AD$54,15, FALSE)</f>
        <v>#N/A</v>
      </c>
      <c r="AM218" s="46" t="str">
        <f t="shared" si="27"/>
        <v/>
      </c>
      <c r="AN218" s="46" t="str">
        <f t="shared" si="28"/>
        <v/>
      </c>
      <c r="AO218" s="46" t="str">
        <f t="shared" si="29"/>
        <v/>
      </c>
      <c r="AP218" s="46" t="str">
        <f>IF(G218="", "", VLOOKUP(G218,【参考】数式用!$A$4:$M$54,13,FALSE))</f>
        <v/>
      </c>
      <c r="AQ218" s="46" t="str">
        <f t="shared" si="30"/>
        <v>―</v>
      </c>
    </row>
    <row r="219" spans="1:43" ht="45" customHeight="1">
      <c r="A219" s="114">
        <f t="shared" si="32"/>
        <v>205</v>
      </c>
      <c r="B219" s="115" t="str">
        <f>IF(基本情報入力シート!B262="","",基本情報入力シート!B262)</f>
        <v/>
      </c>
      <c r="C219" s="116" t="str">
        <f>IF(基本情報入力シート!L262="","",基本情報入力シート!L262)</f>
        <v/>
      </c>
      <c r="D219" s="116" t="str">
        <f>IF(基本情報入力シート!Q262="","",基本情報入力シート!Q262)</f>
        <v/>
      </c>
      <c r="E219" s="116" t="str">
        <f>IF(基本情報入力シート!V262="","",基本情報入力シート!V262)</f>
        <v/>
      </c>
      <c r="F219" s="116" t="str">
        <f>IF(基本情報入力シート!W262="","",基本情報入力シート!W262)</f>
        <v/>
      </c>
      <c r="G219" s="116" t="str">
        <f>IF(基本情報入力シート!Z262="","",基本情報入力シート!Z262)</f>
        <v/>
      </c>
      <c r="H219" s="216" t="str">
        <f>IF(基本情報入力シート!AD262="","",基本情報入力シート!AD262)</f>
        <v/>
      </c>
      <c r="I219" s="335" t="str">
        <f>IF(基本情報入力シート!AE262="","",基本情報入力シート!AE262)</f>
        <v/>
      </c>
      <c r="J219" s="450"/>
      <c r="K219" s="451"/>
      <c r="L219" s="449"/>
      <c r="M219" s="336" t="str">
        <f>IF(G219="", "", VLOOKUP(AO219,【参考】数式用!$AZ$3:$BA$6, 2, FALSE))</f>
        <v/>
      </c>
      <c r="N219" s="337" t="str">
        <f>IF(G219="","",VLOOKUP(G219,【参考】数式用!$A$4:$L$54,MATCH('別紙様式2-3（個表）'!M219,【参考】数式用!$J$3:$L$3,0)+9,FALSE))</f>
        <v/>
      </c>
      <c r="O219" s="453" t="s">
        <v>2396</v>
      </c>
      <c r="P219" s="338" t="str">
        <f t="shared" si="31"/>
        <v>未入力あり</v>
      </c>
      <c r="Q219" s="258" t="str">
        <f>IFERROR(IF(P219="未入力あり","",ROUNDDOWN(ROUNDDOWN($H219*$I219,0)*VLOOKUP($G219,【参考】数式用!$A$4:$E$54,3, FALSE),0)),"")</f>
        <v/>
      </c>
      <c r="R219" s="258" t="str">
        <f>IF(AM219="×", 0,IF(P219="未入力あり","",ROUNDDOWN(ROUNDDOWN($H219*$I219,0)*VLOOKUP($G219,【参考】数式用!$A$4:$E$54,4,FALSE),0)))</f>
        <v/>
      </c>
      <c r="S219" s="339" t="str">
        <f>IF(AN219="×", 0,IF(P219="未入力あり","",ROUNDDOWN(ROUNDDOWN($H219*$I219,0)*VLOOKUP($G219,【参考】数式用!$A$4:$E$54,5, FALSE),0)))</f>
        <v/>
      </c>
      <c r="T219" s="342"/>
      <c r="U219" s="343"/>
      <c r="AI219" s="345" t="str">
        <f t="shared" si="26"/>
        <v/>
      </c>
      <c r="AJ219" s="46" t="e">
        <f>VLOOKUP('別紙様式2-3（個表）'!$G219,【参考】数式用!$P$4:$Q$54,2, FALSE)</f>
        <v>#N/A</v>
      </c>
      <c r="AK219" s="46" t="e">
        <f>VLOOKUP('別紙様式2-3（個表）'!$G219,【参考】数式用!$P$4:$W$54,8, FALSE)</f>
        <v>#N/A</v>
      </c>
      <c r="AL219" s="46" t="e">
        <f>VLOOKUP('別紙様式2-3（個表）'!$G219,【参考】数式用!$P$4:$AD$54,15, FALSE)</f>
        <v>#N/A</v>
      </c>
      <c r="AM219" s="46" t="str">
        <f t="shared" si="27"/>
        <v/>
      </c>
      <c r="AN219" s="46" t="str">
        <f t="shared" si="28"/>
        <v/>
      </c>
      <c r="AO219" s="46" t="str">
        <f t="shared" si="29"/>
        <v/>
      </c>
      <c r="AP219" s="46" t="str">
        <f>IF(G219="", "", VLOOKUP(G219,【参考】数式用!$A$4:$M$54,13,FALSE))</f>
        <v/>
      </c>
      <c r="AQ219" s="46" t="str">
        <f t="shared" si="30"/>
        <v>―</v>
      </c>
    </row>
    <row r="220" spans="1:43" ht="45" customHeight="1">
      <c r="A220" s="114">
        <f t="shared" si="32"/>
        <v>206</v>
      </c>
      <c r="B220" s="115" t="str">
        <f>IF(基本情報入力シート!B263="","",基本情報入力シート!B263)</f>
        <v/>
      </c>
      <c r="C220" s="116" t="str">
        <f>IF(基本情報入力シート!L263="","",基本情報入力シート!L263)</f>
        <v/>
      </c>
      <c r="D220" s="116" t="str">
        <f>IF(基本情報入力シート!Q263="","",基本情報入力シート!Q263)</f>
        <v/>
      </c>
      <c r="E220" s="116" t="str">
        <f>IF(基本情報入力シート!V263="","",基本情報入力シート!V263)</f>
        <v/>
      </c>
      <c r="F220" s="116" t="str">
        <f>IF(基本情報入力シート!W263="","",基本情報入力シート!W263)</f>
        <v/>
      </c>
      <c r="G220" s="116" t="str">
        <f>IF(基本情報入力シート!Z263="","",基本情報入力シート!Z263)</f>
        <v/>
      </c>
      <c r="H220" s="216" t="str">
        <f>IF(基本情報入力シート!AD263="","",基本情報入力シート!AD263)</f>
        <v/>
      </c>
      <c r="I220" s="335" t="str">
        <f>IF(基本情報入力シート!AE263="","",基本情報入力シート!AE263)</f>
        <v/>
      </c>
      <c r="J220" s="450"/>
      <c r="K220" s="451"/>
      <c r="L220" s="449"/>
      <c r="M220" s="336" t="str">
        <f>IF(G220="", "", VLOOKUP(AO220,【参考】数式用!$AZ$3:$BA$6, 2, FALSE))</f>
        <v/>
      </c>
      <c r="N220" s="337" t="str">
        <f>IF(G220="","",VLOOKUP(G220,【参考】数式用!$A$4:$L$54,MATCH('別紙様式2-3（個表）'!M220,【参考】数式用!$J$3:$L$3,0)+9,FALSE))</f>
        <v/>
      </c>
      <c r="O220" s="453" t="s">
        <v>2396</v>
      </c>
      <c r="P220" s="338" t="str">
        <f t="shared" si="31"/>
        <v>未入力あり</v>
      </c>
      <c r="Q220" s="258" t="str">
        <f>IFERROR(IF(P220="未入力あり","",ROUNDDOWN(ROUNDDOWN($H220*$I220,0)*VLOOKUP($G220,【参考】数式用!$A$4:$E$54,3, FALSE),0)),"")</f>
        <v/>
      </c>
      <c r="R220" s="258" t="str">
        <f>IF(AM220="×", 0,IF(P220="未入力あり","",ROUNDDOWN(ROUNDDOWN($H220*$I220,0)*VLOOKUP($G220,【参考】数式用!$A$4:$E$54,4,FALSE),0)))</f>
        <v/>
      </c>
      <c r="S220" s="339" t="str">
        <f>IF(AN220="×", 0,IF(P220="未入力あり","",ROUNDDOWN(ROUNDDOWN($H220*$I220,0)*VLOOKUP($G220,【参考】数式用!$A$4:$E$54,5, FALSE),0)))</f>
        <v/>
      </c>
      <c r="T220" s="342"/>
      <c r="U220" s="343"/>
      <c r="AI220" s="345" t="str">
        <f t="shared" si="26"/>
        <v/>
      </c>
      <c r="AJ220" s="46" t="e">
        <f>VLOOKUP('別紙様式2-3（個表）'!$G220,【参考】数式用!$P$4:$Q$54,2, FALSE)</f>
        <v>#N/A</v>
      </c>
      <c r="AK220" s="46" t="e">
        <f>VLOOKUP('別紙様式2-3（個表）'!$G220,【参考】数式用!$P$4:$W$54,8, FALSE)</f>
        <v>#N/A</v>
      </c>
      <c r="AL220" s="46" t="e">
        <f>VLOOKUP('別紙様式2-3（個表）'!$G220,【参考】数式用!$P$4:$AD$54,15, FALSE)</f>
        <v>#N/A</v>
      </c>
      <c r="AM220" s="46" t="str">
        <f t="shared" si="27"/>
        <v/>
      </c>
      <c r="AN220" s="46" t="str">
        <f t="shared" si="28"/>
        <v/>
      </c>
      <c r="AO220" s="46" t="str">
        <f t="shared" si="29"/>
        <v/>
      </c>
      <c r="AP220" s="46" t="str">
        <f>IF(G220="", "", VLOOKUP(G220,【参考】数式用!$A$4:$M$54,13,FALSE))</f>
        <v/>
      </c>
      <c r="AQ220" s="46" t="str">
        <f t="shared" si="30"/>
        <v>―</v>
      </c>
    </row>
    <row r="221" spans="1:43" ht="45" customHeight="1">
      <c r="A221" s="114">
        <f t="shared" si="32"/>
        <v>207</v>
      </c>
      <c r="B221" s="115" t="str">
        <f>IF(基本情報入力シート!B264="","",基本情報入力シート!B264)</f>
        <v/>
      </c>
      <c r="C221" s="116" t="str">
        <f>IF(基本情報入力シート!L264="","",基本情報入力シート!L264)</f>
        <v/>
      </c>
      <c r="D221" s="116" t="str">
        <f>IF(基本情報入力シート!Q264="","",基本情報入力シート!Q264)</f>
        <v/>
      </c>
      <c r="E221" s="116" t="str">
        <f>IF(基本情報入力シート!V264="","",基本情報入力シート!V264)</f>
        <v/>
      </c>
      <c r="F221" s="116" t="str">
        <f>IF(基本情報入力シート!W264="","",基本情報入力シート!W264)</f>
        <v/>
      </c>
      <c r="G221" s="116" t="str">
        <f>IF(基本情報入力シート!Z264="","",基本情報入力シート!Z264)</f>
        <v/>
      </c>
      <c r="H221" s="216" t="str">
        <f>IF(基本情報入力シート!AD264="","",基本情報入力シート!AD264)</f>
        <v/>
      </c>
      <c r="I221" s="335" t="str">
        <f>IF(基本情報入力シート!AE264="","",基本情報入力シート!AE264)</f>
        <v/>
      </c>
      <c r="J221" s="450"/>
      <c r="K221" s="451"/>
      <c r="L221" s="449"/>
      <c r="M221" s="336" t="str">
        <f>IF(G221="", "", VLOOKUP(AO221,【参考】数式用!$AZ$3:$BA$6, 2, FALSE))</f>
        <v/>
      </c>
      <c r="N221" s="337" t="str">
        <f>IF(G221="","",VLOOKUP(G221,【参考】数式用!$A$4:$L$54,MATCH('別紙様式2-3（個表）'!M221,【参考】数式用!$J$3:$L$3,0)+9,FALSE))</f>
        <v/>
      </c>
      <c r="O221" s="453" t="s">
        <v>2396</v>
      </c>
      <c r="P221" s="338" t="str">
        <f t="shared" si="31"/>
        <v>未入力あり</v>
      </c>
      <c r="Q221" s="258" t="str">
        <f>IFERROR(IF(P221="未入力あり","",ROUNDDOWN(ROUNDDOWN($H221*$I221,0)*VLOOKUP($G221,【参考】数式用!$A$4:$E$54,3, FALSE),0)),"")</f>
        <v/>
      </c>
      <c r="R221" s="258" t="str">
        <f>IF(AM221="×", 0,IF(P221="未入力あり","",ROUNDDOWN(ROUNDDOWN($H221*$I221,0)*VLOOKUP($G221,【参考】数式用!$A$4:$E$54,4,FALSE),0)))</f>
        <v/>
      </c>
      <c r="S221" s="339" t="str">
        <f>IF(AN221="×", 0,IF(P221="未入力あり","",ROUNDDOWN(ROUNDDOWN($H221*$I221,0)*VLOOKUP($G221,【参考】数式用!$A$4:$E$54,5, FALSE),0)))</f>
        <v/>
      </c>
      <c r="T221" s="342"/>
      <c r="U221" s="343"/>
      <c r="AI221" s="345" t="str">
        <f t="shared" si="26"/>
        <v/>
      </c>
      <c r="AJ221" s="46" t="e">
        <f>VLOOKUP('別紙様式2-3（個表）'!$G221,【参考】数式用!$P$4:$Q$54,2, FALSE)</f>
        <v>#N/A</v>
      </c>
      <c r="AK221" s="46" t="e">
        <f>VLOOKUP('別紙様式2-3（個表）'!$G221,【参考】数式用!$P$4:$W$54,8, FALSE)</f>
        <v>#N/A</v>
      </c>
      <c r="AL221" s="46" t="e">
        <f>VLOOKUP('別紙様式2-3（個表）'!$G221,【参考】数式用!$P$4:$AD$54,15, FALSE)</f>
        <v>#N/A</v>
      </c>
      <c r="AM221" s="46" t="str">
        <f t="shared" si="27"/>
        <v/>
      </c>
      <c r="AN221" s="46" t="str">
        <f t="shared" si="28"/>
        <v/>
      </c>
      <c r="AO221" s="46" t="str">
        <f t="shared" si="29"/>
        <v/>
      </c>
      <c r="AP221" s="46" t="str">
        <f>IF(G221="", "", VLOOKUP(G221,【参考】数式用!$A$4:$M$54,13,FALSE))</f>
        <v/>
      </c>
      <c r="AQ221" s="46" t="str">
        <f t="shared" si="30"/>
        <v>―</v>
      </c>
    </row>
    <row r="222" spans="1:43" ht="45" customHeight="1">
      <c r="A222" s="114">
        <f t="shared" si="32"/>
        <v>208</v>
      </c>
      <c r="B222" s="115" t="str">
        <f>IF(基本情報入力シート!B265="","",基本情報入力シート!B265)</f>
        <v/>
      </c>
      <c r="C222" s="116" t="str">
        <f>IF(基本情報入力シート!L265="","",基本情報入力シート!L265)</f>
        <v/>
      </c>
      <c r="D222" s="116" t="str">
        <f>IF(基本情報入力シート!Q265="","",基本情報入力シート!Q265)</f>
        <v/>
      </c>
      <c r="E222" s="116" t="str">
        <f>IF(基本情報入力シート!V265="","",基本情報入力シート!V265)</f>
        <v/>
      </c>
      <c r="F222" s="116" t="str">
        <f>IF(基本情報入力シート!W265="","",基本情報入力シート!W265)</f>
        <v/>
      </c>
      <c r="G222" s="116" t="str">
        <f>IF(基本情報入力シート!Z265="","",基本情報入力シート!Z265)</f>
        <v/>
      </c>
      <c r="H222" s="216" t="str">
        <f>IF(基本情報入力シート!AD265="","",基本情報入力シート!AD265)</f>
        <v/>
      </c>
      <c r="I222" s="335" t="str">
        <f>IF(基本情報入力シート!AE265="","",基本情報入力シート!AE265)</f>
        <v/>
      </c>
      <c r="J222" s="450"/>
      <c r="K222" s="451"/>
      <c r="L222" s="449"/>
      <c r="M222" s="336" t="str">
        <f>IF(G222="", "", VLOOKUP(AO222,【参考】数式用!$AZ$3:$BA$6, 2, FALSE))</f>
        <v/>
      </c>
      <c r="N222" s="337" t="str">
        <f>IF(G222="","",VLOOKUP(G222,【参考】数式用!$A$4:$L$54,MATCH('別紙様式2-3（個表）'!M222,【参考】数式用!$J$3:$L$3,0)+9,FALSE))</f>
        <v/>
      </c>
      <c r="O222" s="453" t="s">
        <v>2396</v>
      </c>
      <c r="P222" s="338" t="str">
        <f t="shared" si="31"/>
        <v>未入力あり</v>
      </c>
      <c r="Q222" s="258" t="str">
        <f>IFERROR(IF(P222="未入力あり","",ROUNDDOWN(ROUNDDOWN($H222*$I222,0)*VLOOKUP($G222,【参考】数式用!$A$4:$E$54,3, FALSE),0)),"")</f>
        <v/>
      </c>
      <c r="R222" s="258" t="str">
        <f>IF(AM222="×", 0,IF(P222="未入力あり","",ROUNDDOWN(ROUNDDOWN($H222*$I222,0)*VLOOKUP($G222,【参考】数式用!$A$4:$E$54,4,FALSE),0)))</f>
        <v/>
      </c>
      <c r="S222" s="339" t="str">
        <f>IF(AN222="×", 0,IF(P222="未入力あり","",ROUNDDOWN(ROUNDDOWN($H222*$I222,0)*VLOOKUP($G222,【参考】数式用!$A$4:$E$54,5, FALSE),0)))</f>
        <v/>
      </c>
      <c r="T222" s="342"/>
      <c r="U222" s="343"/>
      <c r="AI222" s="345" t="str">
        <f t="shared" si="26"/>
        <v/>
      </c>
      <c r="AJ222" s="46" t="e">
        <f>VLOOKUP('別紙様式2-3（個表）'!$G222,【参考】数式用!$P$4:$Q$54,2, FALSE)</f>
        <v>#N/A</v>
      </c>
      <c r="AK222" s="46" t="e">
        <f>VLOOKUP('別紙様式2-3（個表）'!$G222,【参考】数式用!$P$4:$W$54,8, FALSE)</f>
        <v>#N/A</v>
      </c>
      <c r="AL222" s="46" t="e">
        <f>VLOOKUP('別紙様式2-3（個表）'!$G222,【参考】数式用!$P$4:$AD$54,15, FALSE)</f>
        <v>#N/A</v>
      </c>
      <c r="AM222" s="46" t="str">
        <f t="shared" si="27"/>
        <v/>
      </c>
      <c r="AN222" s="46" t="str">
        <f t="shared" si="28"/>
        <v/>
      </c>
      <c r="AO222" s="46" t="str">
        <f t="shared" si="29"/>
        <v/>
      </c>
      <c r="AP222" s="46" t="str">
        <f>IF(G222="", "", VLOOKUP(G222,【参考】数式用!$A$4:$M$54,13,FALSE))</f>
        <v/>
      </c>
      <c r="AQ222" s="46" t="str">
        <f t="shared" si="30"/>
        <v>―</v>
      </c>
    </row>
    <row r="223" spans="1:43" ht="45" customHeight="1">
      <c r="A223" s="114">
        <f t="shared" si="32"/>
        <v>209</v>
      </c>
      <c r="B223" s="115" t="str">
        <f>IF(基本情報入力シート!B266="","",基本情報入力シート!B266)</f>
        <v/>
      </c>
      <c r="C223" s="116" t="str">
        <f>IF(基本情報入力シート!L266="","",基本情報入力シート!L266)</f>
        <v/>
      </c>
      <c r="D223" s="116" t="str">
        <f>IF(基本情報入力シート!Q266="","",基本情報入力シート!Q266)</f>
        <v/>
      </c>
      <c r="E223" s="116" t="str">
        <f>IF(基本情報入力シート!V266="","",基本情報入力シート!V266)</f>
        <v/>
      </c>
      <c r="F223" s="116" t="str">
        <f>IF(基本情報入力シート!W266="","",基本情報入力シート!W266)</f>
        <v/>
      </c>
      <c r="G223" s="116" t="str">
        <f>IF(基本情報入力シート!Z266="","",基本情報入力シート!Z266)</f>
        <v/>
      </c>
      <c r="H223" s="216" t="str">
        <f>IF(基本情報入力シート!AD266="","",基本情報入力シート!AD266)</f>
        <v/>
      </c>
      <c r="I223" s="335" t="str">
        <f>IF(基本情報入力シート!AE266="","",基本情報入力シート!AE266)</f>
        <v/>
      </c>
      <c r="J223" s="450"/>
      <c r="K223" s="451"/>
      <c r="L223" s="449"/>
      <c r="M223" s="336" t="str">
        <f>IF(G223="", "", VLOOKUP(AO223,【参考】数式用!$AZ$3:$BA$6, 2, FALSE))</f>
        <v/>
      </c>
      <c r="N223" s="337" t="str">
        <f>IF(G223="","",VLOOKUP(G223,【参考】数式用!$A$4:$L$54,MATCH('別紙様式2-3（個表）'!M223,【参考】数式用!$J$3:$L$3,0)+9,FALSE))</f>
        <v/>
      </c>
      <c r="O223" s="453" t="s">
        <v>2396</v>
      </c>
      <c r="P223" s="338" t="str">
        <f t="shared" si="31"/>
        <v>未入力あり</v>
      </c>
      <c r="Q223" s="258" t="str">
        <f>IFERROR(IF(P223="未入力あり","",ROUNDDOWN(ROUNDDOWN($H223*$I223,0)*VLOOKUP($G223,【参考】数式用!$A$4:$E$54,3, FALSE),0)),"")</f>
        <v/>
      </c>
      <c r="R223" s="258" t="str">
        <f>IF(AM223="×", 0,IF(P223="未入力あり","",ROUNDDOWN(ROUNDDOWN($H223*$I223,0)*VLOOKUP($G223,【参考】数式用!$A$4:$E$54,4,FALSE),0)))</f>
        <v/>
      </c>
      <c r="S223" s="339" t="str">
        <f>IF(AN223="×", 0,IF(P223="未入力あり","",ROUNDDOWN(ROUNDDOWN($H223*$I223,0)*VLOOKUP($G223,【参考】数式用!$A$4:$E$54,5, FALSE),0)))</f>
        <v/>
      </c>
      <c r="T223" s="342"/>
      <c r="U223" s="343"/>
      <c r="AI223" s="345" t="str">
        <f t="shared" si="26"/>
        <v/>
      </c>
      <c r="AJ223" s="46" t="e">
        <f>VLOOKUP('別紙様式2-3（個表）'!$G223,【参考】数式用!$P$4:$Q$54,2, FALSE)</f>
        <v>#N/A</v>
      </c>
      <c r="AK223" s="46" t="e">
        <f>VLOOKUP('別紙様式2-3（個表）'!$G223,【参考】数式用!$P$4:$W$54,8, FALSE)</f>
        <v>#N/A</v>
      </c>
      <c r="AL223" s="46" t="e">
        <f>VLOOKUP('別紙様式2-3（個表）'!$G223,【参考】数式用!$P$4:$AD$54,15, FALSE)</f>
        <v>#N/A</v>
      </c>
      <c r="AM223" s="46" t="str">
        <f t="shared" si="27"/>
        <v/>
      </c>
      <c r="AN223" s="46" t="str">
        <f t="shared" si="28"/>
        <v/>
      </c>
      <c r="AO223" s="46" t="str">
        <f t="shared" si="29"/>
        <v/>
      </c>
      <c r="AP223" s="46" t="str">
        <f>IF(G223="", "", VLOOKUP(G223,【参考】数式用!$A$4:$M$54,13,FALSE))</f>
        <v/>
      </c>
      <c r="AQ223" s="46" t="str">
        <f t="shared" si="30"/>
        <v>―</v>
      </c>
    </row>
    <row r="224" spans="1:43" ht="45" customHeight="1">
      <c r="A224" s="114">
        <f t="shared" si="32"/>
        <v>210</v>
      </c>
      <c r="B224" s="115" t="str">
        <f>IF(基本情報入力シート!B267="","",基本情報入力シート!B267)</f>
        <v/>
      </c>
      <c r="C224" s="116" t="str">
        <f>IF(基本情報入力シート!L267="","",基本情報入力シート!L267)</f>
        <v/>
      </c>
      <c r="D224" s="116" t="str">
        <f>IF(基本情報入力シート!Q267="","",基本情報入力シート!Q267)</f>
        <v/>
      </c>
      <c r="E224" s="116" t="str">
        <f>IF(基本情報入力シート!V267="","",基本情報入力シート!V267)</f>
        <v/>
      </c>
      <c r="F224" s="116" t="str">
        <f>IF(基本情報入力シート!W267="","",基本情報入力シート!W267)</f>
        <v/>
      </c>
      <c r="G224" s="116" t="str">
        <f>IF(基本情報入力シート!Z267="","",基本情報入力シート!Z267)</f>
        <v/>
      </c>
      <c r="H224" s="216" t="str">
        <f>IF(基本情報入力シート!AD267="","",基本情報入力シート!AD267)</f>
        <v/>
      </c>
      <c r="I224" s="335" t="str">
        <f>IF(基本情報入力シート!AE267="","",基本情報入力シート!AE267)</f>
        <v/>
      </c>
      <c r="J224" s="450"/>
      <c r="K224" s="451"/>
      <c r="L224" s="449"/>
      <c r="M224" s="336" t="str">
        <f>IF(G224="", "", VLOOKUP(AO224,【参考】数式用!$AZ$3:$BA$6, 2, FALSE))</f>
        <v/>
      </c>
      <c r="N224" s="337" t="str">
        <f>IF(G224="","",VLOOKUP(G224,【参考】数式用!$A$4:$L$54,MATCH('別紙様式2-3（個表）'!M224,【参考】数式用!$J$3:$L$3,0)+9,FALSE))</f>
        <v/>
      </c>
      <c r="O224" s="453" t="s">
        <v>2396</v>
      </c>
      <c r="P224" s="338" t="str">
        <f t="shared" si="31"/>
        <v>未入力あり</v>
      </c>
      <c r="Q224" s="258" t="str">
        <f>IFERROR(IF(P224="未入力あり","",ROUNDDOWN(ROUNDDOWN($H224*$I224,0)*VLOOKUP($G224,【参考】数式用!$A$4:$E$54,3, FALSE),0)),"")</f>
        <v/>
      </c>
      <c r="R224" s="258" t="str">
        <f>IF(AM224="×", 0,IF(P224="未入力あり","",ROUNDDOWN(ROUNDDOWN($H224*$I224,0)*VLOOKUP($G224,【参考】数式用!$A$4:$E$54,4,FALSE),0)))</f>
        <v/>
      </c>
      <c r="S224" s="339" t="str">
        <f>IF(AN224="×", 0,IF(P224="未入力あり","",ROUNDDOWN(ROUNDDOWN($H224*$I224,0)*VLOOKUP($G224,【参考】数式用!$A$4:$E$54,5, FALSE),0)))</f>
        <v/>
      </c>
      <c r="T224" s="342"/>
      <c r="U224" s="343"/>
      <c r="AI224" s="345" t="str">
        <f t="shared" si="26"/>
        <v/>
      </c>
      <c r="AJ224" s="46" t="e">
        <f>VLOOKUP('別紙様式2-3（個表）'!$G224,【参考】数式用!$P$4:$Q$54,2, FALSE)</f>
        <v>#N/A</v>
      </c>
      <c r="AK224" s="46" t="e">
        <f>VLOOKUP('別紙様式2-3（個表）'!$G224,【参考】数式用!$P$4:$W$54,8, FALSE)</f>
        <v>#N/A</v>
      </c>
      <c r="AL224" s="46" t="e">
        <f>VLOOKUP('別紙様式2-3（個表）'!$G224,【参考】数式用!$P$4:$AD$54,15, FALSE)</f>
        <v>#N/A</v>
      </c>
      <c r="AM224" s="46" t="str">
        <f t="shared" si="27"/>
        <v/>
      </c>
      <c r="AN224" s="46" t="str">
        <f t="shared" si="28"/>
        <v/>
      </c>
      <c r="AO224" s="46" t="str">
        <f t="shared" si="29"/>
        <v/>
      </c>
      <c r="AP224" s="46" t="str">
        <f>IF(G224="", "", VLOOKUP(G224,【参考】数式用!$A$4:$M$54,13,FALSE))</f>
        <v/>
      </c>
      <c r="AQ224" s="46" t="str">
        <f t="shared" si="30"/>
        <v>―</v>
      </c>
    </row>
    <row r="225" spans="1:43" ht="45" customHeight="1">
      <c r="A225" s="114">
        <f t="shared" si="32"/>
        <v>211</v>
      </c>
      <c r="B225" s="115" t="str">
        <f>IF(基本情報入力シート!B268="","",基本情報入力シート!B268)</f>
        <v/>
      </c>
      <c r="C225" s="116" t="str">
        <f>IF(基本情報入力シート!L268="","",基本情報入力シート!L268)</f>
        <v/>
      </c>
      <c r="D225" s="116" t="str">
        <f>IF(基本情報入力シート!Q268="","",基本情報入力シート!Q268)</f>
        <v/>
      </c>
      <c r="E225" s="116" t="str">
        <f>IF(基本情報入力シート!V268="","",基本情報入力シート!V268)</f>
        <v/>
      </c>
      <c r="F225" s="116" t="str">
        <f>IF(基本情報入力シート!W268="","",基本情報入力シート!W268)</f>
        <v/>
      </c>
      <c r="G225" s="116" t="str">
        <f>IF(基本情報入力シート!Z268="","",基本情報入力シート!Z268)</f>
        <v/>
      </c>
      <c r="H225" s="216" t="str">
        <f>IF(基本情報入力シート!AD268="","",基本情報入力シート!AD268)</f>
        <v/>
      </c>
      <c r="I225" s="335" t="str">
        <f>IF(基本情報入力シート!AE268="","",基本情報入力シート!AE268)</f>
        <v/>
      </c>
      <c r="J225" s="450"/>
      <c r="K225" s="451"/>
      <c r="L225" s="449"/>
      <c r="M225" s="336" t="str">
        <f>IF(G225="", "", VLOOKUP(AO225,【参考】数式用!$AZ$3:$BA$6, 2, FALSE))</f>
        <v/>
      </c>
      <c r="N225" s="337" t="str">
        <f>IF(G225="","",VLOOKUP(G225,【参考】数式用!$A$4:$L$54,MATCH('別紙様式2-3（個表）'!M225,【参考】数式用!$J$3:$L$3,0)+9,FALSE))</f>
        <v/>
      </c>
      <c r="O225" s="453" t="s">
        <v>2396</v>
      </c>
      <c r="P225" s="338" t="str">
        <f t="shared" si="31"/>
        <v>未入力あり</v>
      </c>
      <c r="Q225" s="258" t="str">
        <f>IFERROR(IF(P225="未入力あり","",ROUNDDOWN(ROUNDDOWN($H225*$I225,0)*VLOOKUP($G225,【参考】数式用!$A$4:$E$54,3, FALSE),0)),"")</f>
        <v/>
      </c>
      <c r="R225" s="258" t="str">
        <f>IF(AM225="×", 0,IF(P225="未入力あり","",ROUNDDOWN(ROUNDDOWN($H225*$I225,0)*VLOOKUP($G225,【参考】数式用!$A$4:$E$54,4,FALSE),0)))</f>
        <v/>
      </c>
      <c r="S225" s="339" t="str">
        <f>IF(AN225="×", 0,IF(P225="未入力あり","",ROUNDDOWN(ROUNDDOWN($H225*$I225,0)*VLOOKUP($G225,【参考】数式用!$A$4:$E$54,5, FALSE),0)))</f>
        <v/>
      </c>
      <c r="T225" s="342"/>
      <c r="U225" s="343"/>
      <c r="AI225" s="345" t="str">
        <f t="shared" si="26"/>
        <v/>
      </c>
      <c r="AJ225" s="46" t="e">
        <f>VLOOKUP('別紙様式2-3（個表）'!$G225,【参考】数式用!$P$4:$Q$54,2, FALSE)</f>
        <v>#N/A</v>
      </c>
      <c r="AK225" s="46" t="e">
        <f>VLOOKUP('別紙様式2-3（個表）'!$G225,【参考】数式用!$P$4:$W$54,8, FALSE)</f>
        <v>#N/A</v>
      </c>
      <c r="AL225" s="46" t="e">
        <f>VLOOKUP('別紙様式2-3（個表）'!$G225,【参考】数式用!$P$4:$AD$54,15, FALSE)</f>
        <v>#N/A</v>
      </c>
      <c r="AM225" s="46" t="str">
        <f t="shared" si="27"/>
        <v/>
      </c>
      <c r="AN225" s="46" t="str">
        <f t="shared" si="28"/>
        <v/>
      </c>
      <c r="AO225" s="46" t="str">
        <f t="shared" si="29"/>
        <v/>
      </c>
      <c r="AP225" s="46" t="str">
        <f>IF(G225="", "", VLOOKUP(G225,【参考】数式用!$A$4:$M$54,13,FALSE))</f>
        <v/>
      </c>
      <c r="AQ225" s="46" t="str">
        <f t="shared" si="30"/>
        <v>―</v>
      </c>
    </row>
    <row r="226" spans="1:43" ht="45" customHeight="1">
      <c r="A226" s="114">
        <f t="shared" si="32"/>
        <v>212</v>
      </c>
      <c r="B226" s="115" t="str">
        <f>IF(基本情報入力シート!B269="","",基本情報入力シート!B269)</f>
        <v/>
      </c>
      <c r="C226" s="116" t="str">
        <f>IF(基本情報入力シート!L269="","",基本情報入力シート!L269)</f>
        <v/>
      </c>
      <c r="D226" s="116" t="str">
        <f>IF(基本情報入力シート!Q269="","",基本情報入力シート!Q269)</f>
        <v/>
      </c>
      <c r="E226" s="116" t="str">
        <f>IF(基本情報入力シート!V269="","",基本情報入力シート!V269)</f>
        <v/>
      </c>
      <c r="F226" s="116" t="str">
        <f>IF(基本情報入力シート!W269="","",基本情報入力シート!W269)</f>
        <v/>
      </c>
      <c r="G226" s="116" t="str">
        <f>IF(基本情報入力シート!Z269="","",基本情報入力シート!Z269)</f>
        <v/>
      </c>
      <c r="H226" s="216" t="str">
        <f>IF(基本情報入力シート!AD269="","",基本情報入力シート!AD269)</f>
        <v/>
      </c>
      <c r="I226" s="335" t="str">
        <f>IF(基本情報入力シート!AE269="","",基本情報入力シート!AE269)</f>
        <v/>
      </c>
      <c r="J226" s="450"/>
      <c r="K226" s="451"/>
      <c r="L226" s="449"/>
      <c r="M226" s="336" t="str">
        <f>IF(G226="", "", VLOOKUP(AO226,【参考】数式用!$AZ$3:$BA$6, 2, FALSE))</f>
        <v/>
      </c>
      <c r="N226" s="337" t="str">
        <f>IF(G226="","",VLOOKUP(G226,【参考】数式用!$A$4:$L$54,MATCH('別紙様式2-3（個表）'!M226,【参考】数式用!$J$3:$L$3,0)+9,FALSE))</f>
        <v/>
      </c>
      <c r="O226" s="453" t="s">
        <v>2396</v>
      </c>
      <c r="P226" s="338" t="str">
        <f t="shared" si="31"/>
        <v>未入力あり</v>
      </c>
      <c r="Q226" s="258" t="str">
        <f>IFERROR(IF(P226="未入力あり","",ROUNDDOWN(ROUNDDOWN($H226*$I226,0)*VLOOKUP($G226,【参考】数式用!$A$4:$E$54,3, FALSE),0)),"")</f>
        <v/>
      </c>
      <c r="R226" s="258" t="str">
        <f>IF(AM226="×", 0,IF(P226="未入力あり","",ROUNDDOWN(ROUNDDOWN($H226*$I226,0)*VLOOKUP($G226,【参考】数式用!$A$4:$E$54,4,FALSE),0)))</f>
        <v/>
      </c>
      <c r="S226" s="339" t="str">
        <f>IF(AN226="×", 0,IF(P226="未入力あり","",ROUNDDOWN(ROUNDDOWN($H226*$I226,0)*VLOOKUP($G226,【参考】数式用!$A$4:$E$54,5, FALSE),0)))</f>
        <v/>
      </c>
      <c r="T226" s="342"/>
      <c r="U226" s="343"/>
      <c r="AI226" s="345" t="str">
        <f t="shared" si="26"/>
        <v/>
      </c>
      <c r="AJ226" s="46" t="e">
        <f>VLOOKUP('別紙様式2-3（個表）'!$G226,【参考】数式用!$P$4:$Q$54,2, FALSE)</f>
        <v>#N/A</v>
      </c>
      <c r="AK226" s="46" t="e">
        <f>VLOOKUP('別紙様式2-3（個表）'!$G226,【参考】数式用!$P$4:$W$54,8, FALSE)</f>
        <v>#N/A</v>
      </c>
      <c r="AL226" s="46" t="e">
        <f>VLOOKUP('別紙様式2-3（個表）'!$G226,【参考】数式用!$P$4:$AD$54,15, FALSE)</f>
        <v>#N/A</v>
      </c>
      <c r="AM226" s="46" t="str">
        <f t="shared" si="27"/>
        <v/>
      </c>
      <c r="AN226" s="46" t="str">
        <f t="shared" si="28"/>
        <v/>
      </c>
      <c r="AO226" s="46" t="str">
        <f t="shared" si="29"/>
        <v/>
      </c>
      <c r="AP226" s="46" t="str">
        <f>IF(G226="", "", VLOOKUP(G226,【参考】数式用!$A$4:$M$54,13,FALSE))</f>
        <v/>
      </c>
      <c r="AQ226" s="46" t="str">
        <f t="shared" si="30"/>
        <v>―</v>
      </c>
    </row>
    <row r="227" spans="1:43" ht="45" customHeight="1">
      <c r="A227" s="114">
        <f t="shared" si="32"/>
        <v>213</v>
      </c>
      <c r="B227" s="115" t="str">
        <f>IF(基本情報入力シート!B270="","",基本情報入力シート!B270)</f>
        <v/>
      </c>
      <c r="C227" s="116" t="str">
        <f>IF(基本情報入力シート!L270="","",基本情報入力シート!L270)</f>
        <v/>
      </c>
      <c r="D227" s="116" t="str">
        <f>IF(基本情報入力シート!Q270="","",基本情報入力シート!Q270)</f>
        <v/>
      </c>
      <c r="E227" s="116" t="str">
        <f>IF(基本情報入力シート!V270="","",基本情報入力シート!V270)</f>
        <v/>
      </c>
      <c r="F227" s="116" t="str">
        <f>IF(基本情報入力シート!W270="","",基本情報入力シート!W270)</f>
        <v/>
      </c>
      <c r="G227" s="116" t="str">
        <f>IF(基本情報入力シート!Z270="","",基本情報入力シート!Z270)</f>
        <v/>
      </c>
      <c r="H227" s="216" t="str">
        <f>IF(基本情報入力シート!AD270="","",基本情報入力シート!AD270)</f>
        <v/>
      </c>
      <c r="I227" s="335" t="str">
        <f>IF(基本情報入力シート!AE270="","",基本情報入力シート!AE270)</f>
        <v/>
      </c>
      <c r="J227" s="450"/>
      <c r="K227" s="451"/>
      <c r="L227" s="449"/>
      <c r="M227" s="336" t="str">
        <f>IF(G227="", "", VLOOKUP(AO227,【参考】数式用!$AZ$3:$BA$6, 2, FALSE))</f>
        <v/>
      </c>
      <c r="N227" s="337" t="str">
        <f>IF(G227="","",VLOOKUP(G227,【参考】数式用!$A$4:$L$54,MATCH('別紙様式2-3（個表）'!M227,【参考】数式用!$J$3:$L$3,0)+9,FALSE))</f>
        <v/>
      </c>
      <c r="O227" s="453" t="s">
        <v>2396</v>
      </c>
      <c r="P227" s="338" t="str">
        <f t="shared" si="31"/>
        <v>未入力あり</v>
      </c>
      <c r="Q227" s="258" t="str">
        <f>IFERROR(IF(P227="未入力あり","",ROUNDDOWN(ROUNDDOWN($H227*$I227,0)*VLOOKUP($G227,【参考】数式用!$A$4:$E$54,3, FALSE),0)),"")</f>
        <v/>
      </c>
      <c r="R227" s="258" t="str">
        <f>IF(AM227="×", 0,IF(P227="未入力あり","",ROUNDDOWN(ROUNDDOWN($H227*$I227,0)*VLOOKUP($G227,【参考】数式用!$A$4:$E$54,4,FALSE),0)))</f>
        <v/>
      </c>
      <c r="S227" s="339" t="str">
        <f>IF(AN227="×", 0,IF(P227="未入力あり","",ROUNDDOWN(ROUNDDOWN($H227*$I227,0)*VLOOKUP($G227,【参考】数式用!$A$4:$E$54,5, FALSE),0)))</f>
        <v/>
      </c>
      <c r="T227" s="342"/>
      <c r="U227" s="343"/>
      <c r="AI227" s="345" t="str">
        <f t="shared" si="26"/>
        <v/>
      </c>
      <c r="AJ227" s="46" t="e">
        <f>VLOOKUP('別紙様式2-3（個表）'!$G227,【参考】数式用!$P$4:$Q$54,2, FALSE)</f>
        <v>#N/A</v>
      </c>
      <c r="AK227" s="46" t="e">
        <f>VLOOKUP('別紙様式2-3（個表）'!$G227,【参考】数式用!$P$4:$W$54,8, FALSE)</f>
        <v>#N/A</v>
      </c>
      <c r="AL227" s="46" t="e">
        <f>VLOOKUP('別紙様式2-3（個表）'!$G227,【参考】数式用!$P$4:$AD$54,15, FALSE)</f>
        <v>#N/A</v>
      </c>
      <c r="AM227" s="46" t="str">
        <f t="shared" si="27"/>
        <v/>
      </c>
      <c r="AN227" s="46" t="str">
        <f t="shared" si="28"/>
        <v/>
      </c>
      <c r="AO227" s="46" t="str">
        <f t="shared" si="29"/>
        <v/>
      </c>
      <c r="AP227" s="46" t="str">
        <f>IF(G227="", "", VLOOKUP(G227,【参考】数式用!$A$4:$M$54,13,FALSE))</f>
        <v/>
      </c>
      <c r="AQ227" s="46" t="str">
        <f t="shared" si="30"/>
        <v>―</v>
      </c>
    </row>
    <row r="228" spans="1:43" ht="45" customHeight="1">
      <c r="A228" s="114">
        <f t="shared" si="32"/>
        <v>214</v>
      </c>
      <c r="B228" s="115" t="str">
        <f>IF(基本情報入力シート!B271="","",基本情報入力シート!B271)</f>
        <v/>
      </c>
      <c r="C228" s="116" t="str">
        <f>IF(基本情報入力シート!L271="","",基本情報入力シート!L271)</f>
        <v/>
      </c>
      <c r="D228" s="116" t="str">
        <f>IF(基本情報入力シート!Q271="","",基本情報入力シート!Q271)</f>
        <v/>
      </c>
      <c r="E228" s="116" t="str">
        <f>IF(基本情報入力シート!V271="","",基本情報入力シート!V271)</f>
        <v/>
      </c>
      <c r="F228" s="116" t="str">
        <f>IF(基本情報入力シート!W271="","",基本情報入力シート!W271)</f>
        <v/>
      </c>
      <c r="G228" s="116" t="str">
        <f>IF(基本情報入力シート!Z271="","",基本情報入力シート!Z271)</f>
        <v/>
      </c>
      <c r="H228" s="216" t="str">
        <f>IF(基本情報入力シート!AD271="","",基本情報入力シート!AD271)</f>
        <v/>
      </c>
      <c r="I228" s="335" t="str">
        <f>IF(基本情報入力シート!AE271="","",基本情報入力シート!AE271)</f>
        <v/>
      </c>
      <c r="J228" s="450"/>
      <c r="K228" s="451"/>
      <c r="L228" s="449"/>
      <c r="M228" s="336" t="str">
        <f>IF(G228="", "", VLOOKUP(AO228,【参考】数式用!$AZ$3:$BA$6, 2, FALSE))</f>
        <v/>
      </c>
      <c r="N228" s="337" t="str">
        <f>IF(G228="","",VLOOKUP(G228,【参考】数式用!$A$4:$L$54,MATCH('別紙様式2-3（個表）'!M228,【参考】数式用!$J$3:$L$3,0)+9,FALSE))</f>
        <v/>
      </c>
      <c r="O228" s="453" t="s">
        <v>2396</v>
      </c>
      <c r="P228" s="338" t="str">
        <f t="shared" si="31"/>
        <v>未入力あり</v>
      </c>
      <c r="Q228" s="258" t="str">
        <f>IFERROR(IF(P228="未入力あり","",ROUNDDOWN(ROUNDDOWN($H228*$I228,0)*VLOOKUP($G228,【参考】数式用!$A$4:$E$54,3, FALSE),0)),"")</f>
        <v/>
      </c>
      <c r="R228" s="258" t="str">
        <f>IF(AM228="×", 0,IF(P228="未入力あり","",ROUNDDOWN(ROUNDDOWN($H228*$I228,0)*VLOOKUP($G228,【参考】数式用!$A$4:$E$54,4,FALSE),0)))</f>
        <v/>
      </c>
      <c r="S228" s="339" t="str">
        <f>IF(AN228="×", 0,IF(P228="未入力あり","",ROUNDDOWN(ROUNDDOWN($H228*$I228,0)*VLOOKUP($G228,【参考】数式用!$A$4:$E$54,5, FALSE),0)))</f>
        <v/>
      </c>
      <c r="T228" s="342"/>
      <c r="U228" s="343"/>
      <c r="AI228" s="345" t="str">
        <f t="shared" si="26"/>
        <v/>
      </c>
      <c r="AJ228" s="46" t="e">
        <f>VLOOKUP('別紙様式2-3（個表）'!$G228,【参考】数式用!$P$4:$Q$54,2, FALSE)</f>
        <v>#N/A</v>
      </c>
      <c r="AK228" s="46" t="e">
        <f>VLOOKUP('別紙様式2-3（個表）'!$G228,【参考】数式用!$P$4:$W$54,8, FALSE)</f>
        <v>#N/A</v>
      </c>
      <c r="AL228" s="46" t="e">
        <f>VLOOKUP('別紙様式2-3（個表）'!$G228,【参考】数式用!$P$4:$AD$54,15, FALSE)</f>
        <v>#N/A</v>
      </c>
      <c r="AM228" s="46" t="str">
        <f t="shared" si="27"/>
        <v/>
      </c>
      <c r="AN228" s="46" t="str">
        <f t="shared" si="28"/>
        <v/>
      </c>
      <c r="AO228" s="46" t="str">
        <f t="shared" si="29"/>
        <v/>
      </c>
      <c r="AP228" s="46" t="str">
        <f>IF(G228="", "", VLOOKUP(G228,【参考】数式用!$A$4:$M$54,13,FALSE))</f>
        <v/>
      </c>
      <c r="AQ228" s="46" t="str">
        <f t="shared" si="30"/>
        <v>―</v>
      </c>
    </row>
    <row r="229" spans="1:43" ht="45" customHeight="1">
      <c r="A229" s="114">
        <f t="shared" si="32"/>
        <v>215</v>
      </c>
      <c r="B229" s="115" t="str">
        <f>IF(基本情報入力シート!B272="","",基本情報入力シート!B272)</f>
        <v/>
      </c>
      <c r="C229" s="116" t="str">
        <f>IF(基本情報入力シート!L272="","",基本情報入力シート!L272)</f>
        <v/>
      </c>
      <c r="D229" s="116" t="str">
        <f>IF(基本情報入力シート!Q272="","",基本情報入力シート!Q272)</f>
        <v/>
      </c>
      <c r="E229" s="116" t="str">
        <f>IF(基本情報入力シート!V272="","",基本情報入力シート!V272)</f>
        <v/>
      </c>
      <c r="F229" s="116" t="str">
        <f>IF(基本情報入力シート!W272="","",基本情報入力シート!W272)</f>
        <v/>
      </c>
      <c r="G229" s="116" t="str">
        <f>IF(基本情報入力シート!Z272="","",基本情報入力シート!Z272)</f>
        <v/>
      </c>
      <c r="H229" s="216" t="str">
        <f>IF(基本情報入力シート!AD272="","",基本情報入力シート!AD272)</f>
        <v/>
      </c>
      <c r="I229" s="335" t="str">
        <f>IF(基本情報入力シート!AE272="","",基本情報入力シート!AE272)</f>
        <v/>
      </c>
      <c r="J229" s="450"/>
      <c r="K229" s="451"/>
      <c r="L229" s="449"/>
      <c r="M229" s="336" t="str">
        <f>IF(G229="", "", VLOOKUP(AO229,【参考】数式用!$AZ$3:$BA$6, 2, FALSE))</f>
        <v/>
      </c>
      <c r="N229" s="337" t="str">
        <f>IF(G229="","",VLOOKUP(G229,【参考】数式用!$A$4:$L$54,MATCH('別紙様式2-3（個表）'!M229,【参考】数式用!$J$3:$L$3,0)+9,FALSE))</f>
        <v/>
      </c>
      <c r="O229" s="453" t="s">
        <v>2396</v>
      </c>
      <c r="P229" s="338" t="str">
        <f t="shared" si="31"/>
        <v>未入力あり</v>
      </c>
      <c r="Q229" s="258" t="str">
        <f>IFERROR(IF(P229="未入力あり","",ROUNDDOWN(ROUNDDOWN($H229*$I229,0)*VLOOKUP($G229,【参考】数式用!$A$4:$E$54,3, FALSE),0)),"")</f>
        <v/>
      </c>
      <c r="R229" s="258" t="str">
        <f>IF(AM229="×", 0,IF(P229="未入力あり","",ROUNDDOWN(ROUNDDOWN($H229*$I229,0)*VLOOKUP($G229,【参考】数式用!$A$4:$E$54,4,FALSE),0)))</f>
        <v/>
      </c>
      <c r="S229" s="339" t="str">
        <f>IF(AN229="×", 0,IF(P229="未入力あり","",ROUNDDOWN(ROUNDDOWN($H229*$I229,0)*VLOOKUP($G229,【参考】数式用!$A$4:$E$54,5, FALSE),0)))</f>
        <v/>
      </c>
      <c r="T229" s="342"/>
      <c r="U229" s="343"/>
      <c r="AI229" s="345" t="str">
        <f t="shared" si="26"/>
        <v/>
      </c>
      <c r="AJ229" s="46" t="e">
        <f>VLOOKUP('別紙様式2-3（個表）'!$G229,【参考】数式用!$P$4:$Q$54,2, FALSE)</f>
        <v>#N/A</v>
      </c>
      <c r="AK229" s="46" t="e">
        <f>VLOOKUP('別紙様式2-3（個表）'!$G229,【参考】数式用!$P$4:$W$54,8, FALSE)</f>
        <v>#N/A</v>
      </c>
      <c r="AL229" s="46" t="e">
        <f>VLOOKUP('別紙様式2-3（個表）'!$G229,【参考】数式用!$P$4:$AD$54,15, FALSE)</f>
        <v>#N/A</v>
      </c>
      <c r="AM229" s="46" t="str">
        <f t="shared" si="27"/>
        <v/>
      </c>
      <c r="AN229" s="46" t="str">
        <f t="shared" si="28"/>
        <v/>
      </c>
      <c r="AO229" s="46" t="str">
        <f t="shared" si="29"/>
        <v/>
      </c>
      <c r="AP229" s="46" t="str">
        <f>IF(G229="", "", VLOOKUP(G229,【参考】数式用!$A$4:$M$54,13,FALSE))</f>
        <v/>
      </c>
      <c r="AQ229" s="46" t="str">
        <f t="shared" si="30"/>
        <v>―</v>
      </c>
    </row>
    <row r="230" spans="1:43" ht="45" customHeight="1">
      <c r="A230" s="114">
        <f t="shared" si="32"/>
        <v>216</v>
      </c>
      <c r="B230" s="115" t="str">
        <f>IF(基本情報入力シート!B273="","",基本情報入力シート!B273)</f>
        <v/>
      </c>
      <c r="C230" s="116" t="str">
        <f>IF(基本情報入力シート!L273="","",基本情報入力シート!L273)</f>
        <v/>
      </c>
      <c r="D230" s="116" t="str">
        <f>IF(基本情報入力シート!Q273="","",基本情報入力シート!Q273)</f>
        <v/>
      </c>
      <c r="E230" s="116" t="str">
        <f>IF(基本情報入力シート!V273="","",基本情報入力シート!V273)</f>
        <v/>
      </c>
      <c r="F230" s="116" t="str">
        <f>IF(基本情報入力シート!W273="","",基本情報入力シート!W273)</f>
        <v/>
      </c>
      <c r="G230" s="116" t="str">
        <f>IF(基本情報入力シート!Z273="","",基本情報入力シート!Z273)</f>
        <v/>
      </c>
      <c r="H230" s="216" t="str">
        <f>IF(基本情報入力シート!AD273="","",基本情報入力シート!AD273)</f>
        <v/>
      </c>
      <c r="I230" s="335" t="str">
        <f>IF(基本情報入力シート!AE273="","",基本情報入力シート!AE273)</f>
        <v/>
      </c>
      <c r="J230" s="450"/>
      <c r="K230" s="451"/>
      <c r="L230" s="449"/>
      <c r="M230" s="336" t="str">
        <f>IF(G230="", "", VLOOKUP(AO230,【参考】数式用!$AZ$3:$BA$6, 2, FALSE))</f>
        <v/>
      </c>
      <c r="N230" s="337" t="str">
        <f>IF(G230="","",VLOOKUP(G230,【参考】数式用!$A$4:$L$54,MATCH('別紙様式2-3（個表）'!M230,【参考】数式用!$J$3:$L$3,0)+9,FALSE))</f>
        <v/>
      </c>
      <c r="O230" s="453" t="s">
        <v>2396</v>
      </c>
      <c r="P230" s="338" t="str">
        <f t="shared" si="31"/>
        <v>未入力あり</v>
      </c>
      <c r="Q230" s="258" t="str">
        <f>IFERROR(IF(P230="未入力あり","",ROUNDDOWN(ROUNDDOWN($H230*$I230,0)*VLOOKUP($G230,【参考】数式用!$A$4:$E$54,3, FALSE),0)),"")</f>
        <v/>
      </c>
      <c r="R230" s="258" t="str">
        <f>IF(AM230="×", 0,IF(P230="未入力あり","",ROUNDDOWN(ROUNDDOWN($H230*$I230,0)*VLOOKUP($G230,【参考】数式用!$A$4:$E$54,4,FALSE),0)))</f>
        <v/>
      </c>
      <c r="S230" s="339" t="str">
        <f>IF(AN230="×", 0,IF(P230="未入力あり","",ROUNDDOWN(ROUNDDOWN($H230*$I230,0)*VLOOKUP($G230,【参考】数式用!$A$4:$E$54,5, FALSE),0)))</f>
        <v/>
      </c>
      <c r="T230" s="342"/>
      <c r="U230" s="343"/>
      <c r="AI230" s="345" t="str">
        <f t="shared" si="26"/>
        <v/>
      </c>
      <c r="AJ230" s="46" t="e">
        <f>VLOOKUP('別紙様式2-3（個表）'!$G230,【参考】数式用!$P$4:$Q$54,2, FALSE)</f>
        <v>#N/A</v>
      </c>
      <c r="AK230" s="46" t="e">
        <f>VLOOKUP('別紙様式2-3（個表）'!$G230,【参考】数式用!$P$4:$W$54,8, FALSE)</f>
        <v>#N/A</v>
      </c>
      <c r="AL230" s="46" t="e">
        <f>VLOOKUP('別紙様式2-3（個表）'!$G230,【参考】数式用!$P$4:$AD$54,15, FALSE)</f>
        <v>#N/A</v>
      </c>
      <c r="AM230" s="46" t="str">
        <f t="shared" si="27"/>
        <v/>
      </c>
      <c r="AN230" s="46" t="str">
        <f t="shared" si="28"/>
        <v/>
      </c>
      <c r="AO230" s="46" t="str">
        <f t="shared" si="29"/>
        <v/>
      </c>
      <c r="AP230" s="46" t="str">
        <f>IF(G230="", "", VLOOKUP(G230,【参考】数式用!$A$4:$M$54,13,FALSE))</f>
        <v/>
      </c>
      <c r="AQ230" s="46" t="str">
        <f t="shared" si="30"/>
        <v>―</v>
      </c>
    </row>
    <row r="231" spans="1:43" ht="45" customHeight="1">
      <c r="A231" s="114">
        <f t="shared" si="32"/>
        <v>217</v>
      </c>
      <c r="B231" s="115" t="str">
        <f>IF(基本情報入力シート!B274="","",基本情報入力シート!B274)</f>
        <v/>
      </c>
      <c r="C231" s="116" t="str">
        <f>IF(基本情報入力シート!L274="","",基本情報入力シート!L274)</f>
        <v/>
      </c>
      <c r="D231" s="116" t="str">
        <f>IF(基本情報入力シート!Q274="","",基本情報入力シート!Q274)</f>
        <v/>
      </c>
      <c r="E231" s="116" t="str">
        <f>IF(基本情報入力シート!V274="","",基本情報入力シート!V274)</f>
        <v/>
      </c>
      <c r="F231" s="116" t="str">
        <f>IF(基本情報入力シート!W274="","",基本情報入力シート!W274)</f>
        <v/>
      </c>
      <c r="G231" s="116" t="str">
        <f>IF(基本情報入力シート!Z274="","",基本情報入力シート!Z274)</f>
        <v/>
      </c>
      <c r="H231" s="216" t="str">
        <f>IF(基本情報入力シート!AD274="","",基本情報入力シート!AD274)</f>
        <v/>
      </c>
      <c r="I231" s="335" t="str">
        <f>IF(基本情報入力シート!AE274="","",基本情報入力シート!AE274)</f>
        <v/>
      </c>
      <c r="J231" s="450"/>
      <c r="K231" s="451"/>
      <c r="L231" s="449"/>
      <c r="M231" s="336" t="str">
        <f>IF(G231="", "", VLOOKUP(AO231,【参考】数式用!$AZ$3:$BA$6, 2, FALSE))</f>
        <v/>
      </c>
      <c r="N231" s="337" t="str">
        <f>IF(G231="","",VLOOKUP(G231,【参考】数式用!$A$4:$L$54,MATCH('別紙様式2-3（個表）'!M231,【参考】数式用!$J$3:$L$3,0)+9,FALSE))</f>
        <v/>
      </c>
      <c r="O231" s="453" t="s">
        <v>2396</v>
      </c>
      <c r="P231" s="338" t="str">
        <f t="shared" si="31"/>
        <v>未入力あり</v>
      </c>
      <c r="Q231" s="258" t="str">
        <f>IFERROR(IF(P231="未入力あり","",ROUNDDOWN(ROUNDDOWN($H231*$I231,0)*VLOOKUP($G231,【参考】数式用!$A$4:$E$54,3, FALSE),0)),"")</f>
        <v/>
      </c>
      <c r="R231" s="258" t="str">
        <f>IF(AM231="×", 0,IF(P231="未入力あり","",ROUNDDOWN(ROUNDDOWN($H231*$I231,0)*VLOOKUP($G231,【参考】数式用!$A$4:$E$54,4,FALSE),0)))</f>
        <v/>
      </c>
      <c r="S231" s="339" t="str">
        <f>IF(AN231="×", 0,IF(P231="未入力あり","",ROUNDDOWN(ROUNDDOWN($H231*$I231,0)*VLOOKUP($G231,【参考】数式用!$A$4:$E$54,5, FALSE),0)))</f>
        <v/>
      </c>
      <c r="T231" s="342"/>
      <c r="U231" s="343"/>
      <c r="AI231" s="345" t="str">
        <f t="shared" si="26"/>
        <v/>
      </c>
      <c r="AJ231" s="46" t="e">
        <f>VLOOKUP('別紙様式2-3（個表）'!$G231,【参考】数式用!$P$4:$Q$54,2, FALSE)</f>
        <v>#N/A</v>
      </c>
      <c r="AK231" s="46" t="e">
        <f>VLOOKUP('別紙様式2-3（個表）'!$G231,【参考】数式用!$P$4:$W$54,8, FALSE)</f>
        <v>#N/A</v>
      </c>
      <c r="AL231" s="46" t="e">
        <f>VLOOKUP('別紙様式2-3（個表）'!$G231,【参考】数式用!$P$4:$AD$54,15, FALSE)</f>
        <v>#N/A</v>
      </c>
      <c r="AM231" s="46" t="str">
        <f t="shared" si="27"/>
        <v/>
      </c>
      <c r="AN231" s="46" t="str">
        <f t="shared" si="28"/>
        <v/>
      </c>
      <c r="AO231" s="46" t="str">
        <f t="shared" si="29"/>
        <v/>
      </c>
      <c r="AP231" s="46" t="str">
        <f>IF(G231="", "", VLOOKUP(G231,【参考】数式用!$A$4:$M$54,13,FALSE))</f>
        <v/>
      </c>
      <c r="AQ231" s="46" t="str">
        <f t="shared" si="30"/>
        <v>―</v>
      </c>
    </row>
    <row r="232" spans="1:43" ht="45" customHeight="1">
      <c r="A232" s="114">
        <f t="shared" si="32"/>
        <v>218</v>
      </c>
      <c r="B232" s="115" t="str">
        <f>IF(基本情報入力シート!B275="","",基本情報入力シート!B275)</f>
        <v/>
      </c>
      <c r="C232" s="116" t="str">
        <f>IF(基本情報入力シート!L275="","",基本情報入力シート!L275)</f>
        <v/>
      </c>
      <c r="D232" s="116" t="str">
        <f>IF(基本情報入力シート!Q275="","",基本情報入力シート!Q275)</f>
        <v/>
      </c>
      <c r="E232" s="116" t="str">
        <f>IF(基本情報入力シート!V275="","",基本情報入力シート!V275)</f>
        <v/>
      </c>
      <c r="F232" s="116" t="str">
        <f>IF(基本情報入力シート!W275="","",基本情報入力シート!W275)</f>
        <v/>
      </c>
      <c r="G232" s="116" t="str">
        <f>IF(基本情報入力シート!Z275="","",基本情報入力シート!Z275)</f>
        <v/>
      </c>
      <c r="H232" s="216" t="str">
        <f>IF(基本情報入力シート!AD275="","",基本情報入力シート!AD275)</f>
        <v/>
      </c>
      <c r="I232" s="335" t="str">
        <f>IF(基本情報入力シート!AE275="","",基本情報入力シート!AE275)</f>
        <v/>
      </c>
      <c r="J232" s="450"/>
      <c r="K232" s="451"/>
      <c r="L232" s="449"/>
      <c r="M232" s="336" t="str">
        <f>IF(G232="", "", VLOOKUP(AO232,【参考】数式用!$AZ$3:$BA$6, 2, FALSE))</f>
        <v/>
      </c>
      <c r="N232" s="337" t="str">
        <f>IF(G232="","",VLOOKUP(G232,【参考】数式用!$A$4:$L$54,MATCH('別紙様式2-3（個表）'!M232,【参考】数式用!$J$3:$L$3,0)+9,FALSE))</f>
        <v/>
      </c>
      <c r="O232" s="453" t="s">
        <v>2396</v>
      </c>
      <c r="P232" s="338" t="str">
        <f t="shared" si="31"/>
        <v>未入力あり</v>
      </c>
      <c r="Q232" s="258" t="str">
        <f>IFERROR(IF(P232="未入力あり","",ROUNDDOWN(ROUNDDOWN($H232*$I232,0)*VLOOKUP($G232,【参考】数式用!$A$4:$E$54,3, FALSE),0)),"")</f>
        <v/>
      </c>
      <c r="R232" s="258" t="str">
        <f>IF(AM232="×", 0,IF(P232="未入力あり","",ROUNDDOWN(ROUNDDOWN($H232*$I232,0)*VLOOKUP($G232,【参考】数式用!$A$4:$E$54,4,FALSE),0)))</f>
        <v/>
      </c>
      <c r="S232" s="339" t="str">
        <f>IF(AN232="×", 0,IF(P232="未入力あり","",ROUNDDOWN(ROUNDDOWN($H232*$I232,0)*VLOOKUP($G232,【参考】数式用!$A$4:$E$54,5, FALSE),0)))</f>
        <v/>
      </c>
      <c r="T232" s="342"/>
      <c r="U232" s="343"/>
      <c r="AI232" s="345" t="str">
        <f t="shared" si="26"/>
        <v/>
      </c>
      <c r="AJ232" s="46" t="e">
        <f>VLOOKUP('別紙様式2-3（個表）'!$G232,【参考】数式用!$P$4:$Q$54,2, FALSE)</f>
        <v>#N/A</v>
      </c>
      <c r="AK232" s="46" t="e">
        <f>VLOOKUP('別紙様式2-3（個表）'!$G232,【参考】数式用!$P$4:$W$54,8, FALSE)</f>
        <v>#N/A</v>
      </c>
      <c r="AL232" s="46" t="e">
        <f>VLOOKUP('別紙様式2-3（個表）'!$G232,【参考】数式用!$P$4:$AD$54,15, FALSE)</f>
        <v>#N/A</v>
      </c>
      <c r="AM232" s="46" t="str">
        <f t="shared" si="27"/>
        <v/>
      </c>
      <c r="AN232" s="46" t="str">
        <f t="shared" si="28"/>
        <v/>
      </c>
      <c r="AO232" s="46" t="str">
        <f t="shared" si="29"/>
        <v/>
      </c>
      <c r="AP232" s="46" t="str">
        <f>IF(G232="", "", VLOOKUP(G232,【参考】数式用!$A$4:$M$54,13,FALSE))</f>
        <v/>
      </c>
      <c r="AQ232" s="46" t="str">
        <f t="shared" si="30"/>
        <v>―</v>
      </c>
    </row>
    <row r="233" spans="1:43" ht="45" customHeight="1">
      <c r="A233" s="114">
        <f t="shared" si="32"/>
        <v>219</v>
      </c>
      <c r="B233" s="115" t="str">
        <f>IF(基本情報入力シート!B276="","",基本情報入力シート!B276)</f>
        <v/>
      </c>
      <c r="C233" s="116" t="str">
        <f>IF(基本情報入力シート!L276="","",基本情報入力シート!L276)</f>
        <v/>
      </c>
      <c r="D233" s="116" t="str">
        <f>IF(基本情報入力シート!Q276="","",基本情報入力シート!Q276)</f>
        <v/>
      </c>
      <c r="E233" s="116" t="str">
        <f>IF(基本情報入力シート!V276="","",基本情報入力シート!V276)</f>
        <v/>
      </c>
      <c r="F233" s="116" t="str">
        <f>IF(基本情報入力シート!W276="","",基本情報入力シート!W276)</f>
        <v/>
      </c>
      <c r="G233" s="116" t="str">
        <f>IF(基本情報入力シート!Z276="","",基本情報入力シート!Z276)</f>
        <v/>
      </c>
      <c r="H233" s="216" t="str">
        <f>IF(基本情報入力シート!AD276="","",基本情報入力シート!AD276)</f>
        <v/>
      </c>
      <c r="I233" s="335" t="str">
        <f>IF(基本情報入力シート!AE276="","",基本情報入力シート!AE276)</f>
        <v/>
      </c>
      <c r="J233" s="450"/>
      <c r="K233" s="451"/>
      <c r="L233" s="449"/>
      <c r="M233" s="336" t="str">
        <f>IF(G233="", "", VLOOKUP(AO233,【参考】数式用!$AZ$3:$BA$6, 2, FALSE))</f>
        <v/>
      </c>
      <c r="N233" s="337" t="str">
        <f>IF(G233="","",VLOOKUP(G233,【参考】数式用!$A$4:$L$54,MATCH('別紙様式2-3（個表）'!M233,【参考】数式用!$J$3:$L$3,0)+9,FALSE))</f>
        <v/>
      </c>
      <c r="O233" s="453" t="s">
        <v>2396</v>
      </c>
      <c r="P233" s="338" t="str">
        <f t="shared" si="31"/>
        <v>未入力あり</v>
      </c>
      <c r="Q233" s="258" t="str">
        <f>IFERROR(IF(P233="未入力あり","",ROUNDDOWN(ROUNDDOWN($H233*$I233,0)*VLOOKUP($G233,【参考】数式用!$A$4:$E$54,3, FALSE),0)),"")</f>
        <v/>
      </c>
      <c r="R233" s="258" t="str">
        <f>IF(AM233="×", 0,IF(P233="未入力あり","",ROUNDDOWN(ROUNDDOWN($H233*$I233,0)*VLOOKUP($G233,【参考】数式用!$A$4:$E$54,4,FALSE),0)))</f>
        <v/>
      </c>
      <c r="S233" s="339" t="str">
        <f>IF(AN233="×", 0,IF(P233="未入力あり","",ROUNDDOWN(ROUNDDOWN($H233*$I233,0)*VLOOKUP($G233,【参考】数式用!$A$4:$E$54,5, FALSE),0)))</f>
        <v/>
      </c>
      <c r="T233" s="342"/>
      <c r="U233" s="343"/>
      <c r="AI233" s="345" t="str">
        <f t="shared" si="26"/>
        <v/>
      </c>
      <c r="AJ233" s="46" t="e">
        <f>VLOOKUP('別紙様式2-3（個表）'!$G233,【参考】数式用!$P$4:$Q$54,2, FALSE)</f>
        <v>#N/A</v>
      </c>
      <c r="AK233" s="46" t="e">
        <f>VLOOKUP('別紙様式2-3（個表）'!$G233,【参考】数式用!$P$4:$W$54,8, FALSE)</f>
        <v>#N/A</v>
      </c>
      <c r="AL233" s="46" t="e">
        <f>VLOOKUP('別紙様式2-3（個表）'!$G233,【参考】数式用!$P$4:$AD$54,15, FALSE)</f>
        <v>#N/A</v>
      </c>
      <c r="AM233" s="46" t="str">
        <f t="shared" si="27"/>
        <v/>
      </c>
      <c r="AN233" s="46" t="str">
        <f t="shared" si="28"/>
        <v/>
      </c>
      <c r="AO233" s="46" t="str">
        <f t="shared" si="29"/>
        <v/>
      </c>
      <c r="AP233" s="46" t="str">
        <f>IF(G233="", "", VLOOKUP(G233,【参考】数式用!$A$4:$M$54,13,FALSE))</f>
        <v/>
      </c>
      <c r="AQ233" s="46" t="str">
        <f t="shared" si="30"/>
        <v>―</v>
      </c>
    </row>
    <row r="234" spans="1:43" ht="45" customHeight="1">
      <c r="A234" s="114">
        <f t="shared" si="32"/>
        <v>220</v>
      </c>
      <c r="B234" s="115" t="str">
        <f>IF(基本情報入力シート!B277="","",基本情報入力シート!B277)</f>
        <v/>
      </c>
      <c r="C234" s="116" t="str">
        <f>IF(基本情報入力シート!L277="","",基本情報入力シート!L277)</f>
        <v/>
      </c>
      <c r="D234" s="116" t="str">
        <f>IF(基本情報入力シート!Q277="","",基本情報入力シート!Q277)</f>
        <v/>
      </c>
      <c r="E234" s="116" t="str">
        <f>IF(基本情報入力シート!V277="","",基本情報入力シート!V277)</f>
        <v/>
      </c>
      <c r="F234" s="116" t="str">
        <f>IF(基本情報入力シート!W277="","",基本情報入力シート!W277)</f>
        <v/>
      </c>
      <c r="G234" s="116" t="str">
        <f>IF(基本情報入力シート!Z277="","",基本情報入力シート!Z277)</f>
        <v/>
      </c>
      <c r="H234" s="216" t="str">
        <f>IF(基本情報入力シート!AD277="","",基本情報入力シート!AD277)</f>
        <v/>
      </c>
      <c r="I234" s="335" t="str">
        <f>IF(基本情報入力シート!AE277="","",基本情報入力シート!AE277)</f>
        <v/>
      </c>
      <c r="J234" s="450"/>
      <c r="K234" s="451"/>
      <c r="L234" s="449"/>
      <c r="M234" s="336" t="str">
        <f>IF(G234="", "", VLOOKUP(AO234,【参考】数式用!$AZ$3:$BA$6, 2, FALSE))</f>
        <v/>
      </c>
      <c r="N234" s="337" t="str">
        <f>IF(G234="","",VLOOKUP(G234,【参考】数式用!$A$4:$L$54,MATCH('別紙様式2-3（個表）'!M234,【参考】数式用!$J$3:$L$3,0)+9,FALSE))</f>
        <v/>
      </c>
      <c r="O234" s="453" t="s">
        <v>2396</v>
      </c>
      <c r="P234" s="338" t="str">
        <f t="shared" si="31"/>
        <v>未入力あり</v>
      </c>
      <c r="Q234" s="258" t="str">
        <f>IFERROR(IF(P234="未入力あり","",ROUNDDOWN(ROUNDDOWN($H234*$I234,0)*VLOOKUP($G234,【参考】数式用!$A$4:$E$54,3, FALSE),0)),"")</f>
        <v/>
      </c>
      <c r="R234" s="258" t="str">
        <f>IF(AM234="×", 0,IF(P234="未入力あり","",ROUNDDOWN(ROUNDDOWN($H234*$I234,0)*VLOOKUP($G234,【参考】数式用!$A$4:$E$54,4,FALSE),0)))</f>
        <v/>
      </c>
      <c r="S234" s="339" t="str">
        <f>IF(AN234="×", 0,IF(P234="未入力あり","",ROUNDDOWN(ROUNDDOWN($H234*$I234,0)*VLOOKUP($G234,【参考】数式用!$A$4:$E$54,5, FALSE),0)))</f>
        <v/>
      </c>
      <c r="T234" s="342"/>
      <c r="U234" s="343"/>
      <c r="AI234" s="345" t="str">
        <f t="shared" si="26"/>
        <v/>
      </c>
      <c r="AJ234" s="46" t="e">
        <f>VLOOKUP('別紙様式2-3（個表）'!$G234,【参考】数式用!$P$4:$Q$54,2, FALSE)</f>
        <v>#N/A</v>
      </c>
      <c r="AK234" s="46" t="e">
        <f>VLOOKUP('別紙様式2-3（個表）'!$G234,【参考】数式用!$P$4:$W$54,8, FALSE)</f>
        <v>#N/A</v>
      </c>
      <c r="AL234" s="46" t="e">
        <f>VLOOKUP('別紙様式2-3（個表）'!$G234,【参考】数式用!$P$4:$AD$54,15, FALSE)</f>
        <v>#N/A</v>
      </c>
      <c r="AM234" s="46" t="str">
        <f t="shared" si="27"/>
        <v/>
      </c>
      <c r="AN234" s="46" t="str">
        <f t="shared" si="28"/>
        <v/>
      </c>
      <c r="AO234" s="46" t="str">
        <f t="shared" si="29"/>
        <v/>
      </c>
      <c r="AP234" s="46" t="str">
        <f>IF(G234="", "", VLOOKUP(G234,【参考】数式用!$A$4:$M$54,13,FALSE))</f>
        <v/>
      </c>
      <c r="AQ234" s="46" t="str">
        <f t="shared" si="30"/>
        <v>―</v>
      </c>
    </row>
    <row r="235" spans="1:43" ht="45" customHeight="1">
      <c r="A235" s="114">
        <f t="shared" si="32"/>
        <v>221</v>
      </c>
      <c r="B235" s="115" t="str">
        <f>IF(基本情報入力シート!B278="","",基本情報入力シート!B278)</f>
        <v/>
      </c>
      <c r="C235" s="116" t="str">
        <f>IF(基本情報入力シート!L278="","",基本情報入力シート!L278)</f>
        <v/>
      </c>
      <c r="D235" s="116" t="str">
        <f>IF(基本情報入力シート!Q278="","",基本情報入力シート!Q278)</f>
        <v/>
      </c>
      <c r="E235" s="116" t="str">
        <f>IF(基本情報入力シート!V278="","",基本情報入力シート!V278)</f>
        <v/>
      </c>
      <c r="F235" s="116" t="str">
        <f>IF(基本情報入力シート!W278="","",基本情報入力シート!W278)</f>
        <v/>
      </c>
      <c r="G235" s="116" t="str">
        <f>IF(基本情報入力シート!Z278="","",基本情報入力シート!Z278)</f>
        <v/>
      </c>
      <c r="H235" s="216" t="str">
        <f>IF(基本情報入力シート!AD278="","",基本情報入力シート!AD278)</f>
        <v/>
      </c>
      <c r="I235" s="335" t="str">
        <f>IF(基本情報入力シート!AE278="","",基本情報入力シート!AE278)</f>
        <v/>
      </c>
      <c r="J235" s="450"/>
      <c r="K235" s="451"/>
      <c r="L235" s="449"/>
      <c r="M235" s="336" t="str">
        <f>IF(G235="", "", VLOOKUP(AO235,【参考】数式用!$AZ$3:$BA$6, 2, FALSE))</f>
        <v/>
      </c>
      <c r="N235" s="337" t="str">
        <f>IF(G235="","",VLOOKUP(G235,【参考】数式用!$A$4:$L$54,MATCH('別紙様式2-3（個表）'!M235,【参考】数式用!$J$3:$L$3,0)+9,FALSE))</f>
        <v/>
      </c>
      <c r="O235" s="453" t="s">
        <v>2396</v>
      </c>
      <c r="P235" s="338" t="str">
        <f t="shared" si="31"/>
        <v>未入力あり</v>
      </c>
      <c r="Q235" s="258" t="str">
        <f>IFERROR(IF(P235="未入力あり","",ROUNDDOWN(ROUNDDOWN($H235*$I235,0)*VLOOKUP($G235,【参考】数式用!$A$4:$E$54,3, FALSE),0)),"")</f>
        <v/>
      </c>
      <c r="R235" s="258" t="str">
        <f>IF(AM235="×", 0,IF(P235="未入力あり","",ROUNDDOWN(ROUNDDOWN($H235*$I235,0)*VLOOKUP($G235,【参考】数式用!$A$4:$E$54,4,FALSE),0)))</f>
        <v/>
      </c>
      <c r="S235" s="339" t="str">
        <f>IF(AN235="×", 0,IF(P235="未入力あり","",ROUNDDOWN(ROUNDDOWN($H235*$I235,0)*VLOOKUP($G235,【参考】数式用!$A$4:$E$54,5, FALSE),0)))</f>
        <v/>
      </c>
      <c r="T235" s="342"/>
      <c r="U235" s="343"/>
      <c r="AI235" s="345" t="str">
        <f t="shared" si="26"/>
        <v/>
      </c>
      <c r="AJ235" s="46" t="e">
        <f>VLOOKUP('別紙様式2-3（個表）'!$G235,【参考】数式用!$P$4:$Q$54,2, FALSE)</f>
        <v>#N/A</v>
      </c>
      <c r="AK235" s="46" t="e">
        <f>VLOOKUP('別紙様式2-3（個表）'!$G235,【参考】数式用!$P$4:$W$54,8, FALSE)</f>
        <v>#N/A</v>
      </c>
      <c r="AL235" s="46" t="e">
        <f>VLOOKUP('別紙様式2-3（個表）'!$G235,【参考】数式用!$P$4:$AD$54,15, FALSE)</f>
        <v>#N/A</v>
      </c>
      <c r="AM235" s="46" t="str">
        <f t="shared" si="27"/>
        <v/>
      </c>
      <c r="AN235" s="46" t="str">
        <f t="shared" si="28"/>
        <v/>
      </c>
      <c r="AO235" s="46" t="str">
        <f t="shared" si="29"/>
        <v/>
      </c>
      <c r="AP235" s="46" t="str">
        <f>IF(G235="", "", VLOOKUP(G235,【参考】数式用!$A$4:$M$54,13,FALSE))</f>
        <v/>
      </c>
      <c r="AQ235" s="46" t="str">
        <f t="shared" si="30"/>
        <v>―</v>
      </c>
    </row>
    <row r="236" spans="1:43" ht="45" customHeight="1">
      <c r="A236" s="114">
        <f t="shared" si="32"/>
        <v>222</v>
      </c>
      <c r="B236" s="115" t="str">
        <f>IF(基本情報入力シート!B279="","",基本情報入力シート!B279)</f>
        <v/>
      </c>
      <c r="C236" s="116" t="str">
        <f>IF(基本情報入力シート!L279="","",基本情報入力シート!L279)</f>
        <v/>
      </c>
      <c r="D236" s="116" t="str">
        <f>IF(基本情報入力シート!Q279="","",基本情報入力シート!Q279)</f>
        <v/>
      </c>
      <c r="E236" s="116" t="str">
        <f>IF(基本情報入力シート!V279="","",基本情報入力シート!V279)</f>
        <v/>
      </c>
      <c r="F236" s="116" t="str">
        <f>IF(基本情報入力シート!W279="","",基本情報入力シート!W279)</f>
        <v/>
      </c>
      <c r="G236" s="116" t="str">
        <f>IF(基本情報入力シート!Z279="","",基本情報入力シート!Z279)</f>
        <v/>
      </c>
      <c r="H236" s="216" t="str">
        <f>IF(基本情報入力シート!AD279="","",基本情報入力シート!AD279)</f>
        <v/>
      </c>
      <c r="I236" s="335" t="str">
        <f>IF(基本情報入力シート!AE279="","",基本情報入力シート!AE279)</f>
        <v/>
      </c>
      <c r="J236" s="450"/>
      <c r="K236" s="451"/>
      <c r="L236" s="449"/>
      <c r="M236" s="336" t="str">
        <f>IF(G236="", "", VLOOKUP(AO236,【参考】数式用!$AZ$3:$BA$6, 2, FALSE))</f>
        <v/>
      </c>
      <c r="N236" s="337" t="str">
        <f>IF(G236="","",VLOOKUP(G236,【参考】数式用!$A$4:$L$54,MATCH('別紙様式2-3（個表）'!M236,【参考】数式用!$J$3:$L$3,0)+9,FALSE))</f>
        <v/>
      </c>
      <c r="O236" s="453" t="s">
        <v>2396</v>
      </c>
      <c r="P236" s="338" t="str">
        <f t="shared" si="31"/>
        <v>未入力あり</v>
      </c>
      <c r="Q236" s="258" t="str">
        <f>IFERROR(IF(P236="未入力あり","",ROUNDDOWN(ROUNDDOWN($H236*$I236,0)*VLOOKUP($G236,【参考】数式用!$A$4:$E$54,3, FALSE),0)),"")</f>
        <v/>
      </c>
      <c r="R236" s="258" t="str">
        <f>IF(AM236="×", 0,IF(P236="未入力あり","",ROUNDDOWN(ROUNDDOWN($H236*$I236,0)*VLOOKUP($G236,【参考】数式用!$A$4:$E$54,4,FALSE),0)))</f>
        <v/>
      </c>
      <c r="S236" s="339" t="str">
        <f>IF(AN236="×", 0,IF(P236="未入力あり","",ROUNDDOWN(ROUNDDOWN($H236*$I236,0)*VLOOKUP($G236,【参考】数式用!$A$4:$E$54,5, FALSE),0)))</f>
        <v/>
      </c>
      <c r="T236" s="342"/>
      <c r="U236" s="343"/>
      <c r="AI236" s="345" t="str">
        <f t="shared" si="26"/>
        <v/>
      </c>
      <c r="AJ236" s="46" t="e">
        <f>VLOOKUP('別紙様式2-3（個表）'!$G236,【参考】数式用!$P$4:$Q$54,2, FALSE)</f>
        <v>#N/A</v>
      </c>
      <c r="AK236" s="46" t="e">
        <f>VLOOKUP('別紙様式2-3（個表）'!$G236,【参考】数式用!$P$4:$W$54,8, FALSE)</f>
        <v>#N/A</v>
      </c>
      <c r="AL236" s="46" t="e">
        <f>VLOOKUP('別紙様式2-3（個表）'!$G236,【参考】数式用!$P$4:$AD$54,15, FALSE)</f>
        <v>#N/A</v>
      </c>
      <c r="AM236" s="46" t="str">
        <f t="shared" si="27"/>
        <v/>
      </c>
      <c r="AN236" s="46" t="str">
        <f t="shared" si="28"/>
        <v/>
      </c>
      <c r="AO236" s="46" t="str">
        <f t="shared" si="29"/>
        <v/>
      </c>
      <c r="AP236" s="46" t="str">
        <f>IF(G236="", "", VLOOKUP(G236,【参考】数式用!$A$4:$M$54,13,FALSE))</f>
        <v/>
      </c>
      <c r="AQ236" s="46" t="str">
        <f t="shared" si="30"/>
        <v>―</v>
      </c>
    </row>
    <row r="237" spans="1:43" ht="45" customHeight="1">
      <c r="A237" s="114">
        <f t="shared" si="32"/>
        <v>223</v>
      </c>
      <c r="B237" s="115" t="str">
        <f>IF(基本情報入力シート!B280="","",基本情報入力シート!B280)</f>
        <v/>
      </c>
      <c r="C237" s="116" t="str">
        <f>IF(基本情報入力シート!L280="","",基本情報入力シート!L280)</f>
        <v/>
      </c>
      <c r="D237" s="116" t="str">
        <f>IF(基本情報入力シート!Q280="","",基本情報入力シート!Q280)</f>
        <v/>
      </c>
      <c r="E237" s="116" t="str">
        <f>IF(基本情報入力シート!V280="","",基本情報入力シート!V280)</f>
        <v/>
      </c>
      <c r="F237" s="116" t="str">
        <f>IF(基本情報入力シート!W280="","",基本情報入力シート!W280)</f>
        <v/>
      </c>
      <c r="G237" s="116" t="str">
        <f>IF(基本情報入力シート!Z280="","",基本情報入力シート!Z280)</f>
        <v/>
      </c>
      <c r="H237" s="216" t="str">
        <f>IF(基本情報入力シート!AD280="","",基本情報入力シート!AD280)</f>
        <v/>
      </c>
      <c r="I237" s="335" t="str">
        <f>IF(基本情報入力シート!AE280="","",基本情報入力シート!AE280)</f>
        <v/>
      </c>
      <c r="J237" s="450"/>
      <c r="K237" s="451"/>
      <c r="L237" s="449"/>
      <c r="M237" s="336" t="str">
        <f>IF(G237="", "", VLOOKUP(AO237,【参考】数式用!$AZ$3:$BA$6, 2, FALSE))</f>
        <v/>
      </c>
      <c r="N237" s="337" t="str">
        <f>IF(G237="","",VLOOKUP(G237,【参考】数式用!$A$4:$L$54,MATCH('別紙様式2-3（個表）'!M237,【参考】数式用!$J$3:$L$3,0)+9,FALSE))</f>
        <v/>
      </c>
      <c r="O237" s="453" t="s">
        <v>2396</v>
      </c>
      <c r="P237" s="338" t="str">
        <f t="shared" si="31"/>
        <v>未入力あり</v>
      </c>
      <c r="Q237" s="258" t="str">
        <f>IFERROR(IF(P237="未入力あり","",ROUNDDOWN(ROUNDDOWN($H237*$I237,0)*VLOOKUP($G237,【参考】数式用!$A$4:$E$54,3, FALSE),0)),"")</f>
        <v/>
      </c>
      <c r="R237" s="258" t="str">
        <f>IF(AM237="×", 0,IF(P237="未入力あり","",ROUNDDOWN(ROUNDDOWN($H237*$I237,0)*VLOOKUP($G237,【参考】数式用!$A$4:$E$54,4,FALSE),0)))</f>
        <v/>
      </c>
      <c r="S237" s="339" t="str">
        <f>IF(AN237="×", 0,IF(P237="未入力あり","",ROUNDDOWN(ROUNDDOWN($H237*$I237,0)*VLOOKUP($G237,【参考】数式用!$A$4:$E$54,5, FALSE),0)))</f>
        <v/>
      </c>
      <c r="T237" s="342"/>
      <c r="U237" s="343"/>
      <c r="AI237" s="345" t="str">
        <f t="shared" si="26"/>
        <v/>
      </c>
      <c r="AJ237" s="46" t="e">
        <f>VLOOKUP('別紙様式2-3（個表）'!$G237,【参考】数式用!$P$4:$Q$54,2, FALSE)</f>
        <v>#N/A</v>
      </c>
      <c r="AK237" s="46" t="e">
        <f>VLOOKUP('別紙様式2-3（個表）'!$G237,【参考】数式用!$P$4:$W$54,8, FALSE)</f>
        <v>#N/A</v>
      </c>
      <c r="AL237" s="46" t="e">
        <f>VLOOKUP('別紙様式2-3（個表）'!$G237,【参考】数式用!$P$4:$AD$54,15, FALSE)</f>
        <v>#N/A</v>
      </c>
      <c r="AM237" s="46" t="str">
        <f t="shared" si="27"/>
        <v/>
      </c>
      <c r="AN237" s="46" t="str">
        <f t="shared" si="28"/>
        <v/>
      </c>
      <c r="AO237" s="46" t="str">
        <f t="shared" si="29"/>
        <v/>
      </c>
      <c r="AP237" s="46" t="str">
        <f>IF(G237="", "", VLOOKUP(G237,【参考】数式用!$A$4:$M$54,13,FALSE))</f>
        <v/>
      </c>
      <c r="AQ237" s="46" t="str">
        <f t="shared" si="30"/>
        <v>―</v>
      </c>
    </row>
    <row r="238" spans="1:43" ht="45" customHeight="1">
      <c r="A238" s="114">
        <f t="shared" si="32"/>
        <v>224</v>
      </c>
      <c r="B238" s="115" t="str">
        <f>IF(基本情報入力シート!B281="","",基本情報入力シート!B281)</f>
        <v/>
      </c>
      <c r="C238" s="116" t="str">
        <f>IF(基本情報入力シート!L281="","",基本情報入力シート!L281)</f>
        <v/>
      </c>
      <c r="D238" s="116" t="str">
        <f>IF(基本情報入力シート!Q281="","",基本情報入力シート!Q281)</f>
        <v/>
      </c>
      <c r="E238" s="116" t="str">
        <f>IF(基本情報入力シート!V281="","",基本情報入力シート!V281)</f>
        <v/>
      </c>
      <c r="F238" s="116" t="str">
        <f>IF(基本情報入力シート!W281="","",基本情報入力シート!W281)</f>
        <v/>
      </c>
      <c r="G238" s="116" t="str">
        <f>IF(基本情報入力シート!Z281="","",基本情報入力シート!Z281)</f>
        <v/>
      </c>
      <c r="H238" s="216" t="str">
        <f>IF(基本情報入力シート!AD281="","",基本情報入力シート!AD281)</f>
        <v/>
      </c>
      <c r="I238" s="335" t="str">
        <f>IF(基本情報入力シート!AE281="","",基本情報入力シート!AE281)</f>
        <v/>
      </c>
      <c r="J238" s="450"/>
      <c r="K238" s="451"/>
      <c r="L238" s="449"/>
      <c r="M238" s="336" t="str">
        <f>IF(G238="", "", VLOOKUP(AO238,【参考】数式用!$AZ$3:$BA$6, 2, FALSE))</f>
        <v/>
      </c>
      <c r="N238" s="337" t="str">
        <f>IF(G238="","",VLOOKUP(G238,【参考】数式用!$A$4:$L$54,MATCH('別紙様式2-3（個表）'!M238,【参考】数式用!$J$3:$L$3,0)+9,FALSE))</f>
        <v/>
      </c>
      <c r="O238" s="453" t="s">
        <v>2396</v>
      </c>
      <c r="P238" s="338" t="str">
        <f t="shared" si="31"/>
        <v>未入力あり</v>
      </c>
      <c r="Q238" s="258" t="str">
        <f>IFERROR(IF(P238="未入力あり","",ROUNDDOWN(ROUNDDOWN($H238*$I238,0)*VLOOKUP($G238,【参考】数式用!$A$4:$E$54,3, FALSE),0)),"")</f>
        <v/>
      </c>
      <c r="R238" s="258" t="str">
        <f>IF(AM238="×", 0,IF(P238="未入力あり","",ROUNDDOWN(ROUNDDOWN($H238*$I238,0)*VLOOKUP($G238,【参考】数式用!$A$4:$E$54,4,FALSE),0)))</f>
        <v/>
      </c>
      <c r="S238" s="339" t="str">
        <f>IF(AN238="×", 0,IF(P238="未入力あり","",ROUNDDOWN(ROUNDDOWN($H238*$I238,0)*VLOOKUP($G238,【参考】数式用!$A$4:$E$54,5, FALSE),0)))</f>
        <v/>
      </c>
      <c r="T238" s="342"/>
      <c r="U238" s="343"/>
      <c r="AI238" s="345" t="str">
        <f t="shared" si="26"/>
        <v/>
      </c>
      <c r="AJ238" s="46" t="e">
        <f>VLOOKUP('別紙様式2-3（個表）'!$G238,【参考】数式用!$P$4:$Q$54,2, FALSE)</f>
        <v>#N/A</v>
      </c>
      <c r="AK238" s="46" t="e">
        <f>VLOOKUP('別紙様式2-3（個表）'!$G238,【参考】数式用!$P$4:$W$54,8, FALSE)</f>
        <v>#N/A</v>
      </c>
      <c r="AL238" s="46" t="e">
        <f>VLOOKUP('別紙様式2-3（個表）'!$G238,【参考】数式用!$P$4:$AD$54,15, FALSE)</f>
        <v>#N/A</v>
      </c>
      <c r="AM238" s="46" t="str">
        <f t="shared" si="27"/>
        <v/>
      </c>
      <c r="AN238" s="46" t="str">
        <f t="shared" si="28"/>
        <v/>
      </c>
      <c r="AO238" s="46" t="str">
        <f t="shared" si="29"/>
        <v/>
      </c>
      <c r="AP238" s="46" t="str">
        <f>IF(G238="", "", VLOOKUP(G238,【参考】数式用!$A$4:$M$54,13,FALSE))</f>
        <v/>
      </c>
      <c r="AQ238" s="46" t="str">
        <f t="shared" si="30"/>
        <v>―</v>
      </c>
    </row>
    <row r="239" spans="1:43" ht="45" customHeight="1">
      <c r="A239" s="114">
        <f t="shared" si="32"/>
        <v>225</v>
      </c>
      <c r="B239" s="115" t="str">
        <f>IF(基本情報入力シート!B282="","",基本情報入力シート!B282)</f>
        <v/>
      </c>
      <c r="C239" s="116" t="str">
        <f>IF(基本情報入力シート!L282="","",基本情報入力シート!L282)</f>
        <v/>
      </c>
      <c r="D239" s="116" t="str">
        <f>IF(基本情報入力シート!Q282="","",基本情報入力シート!Q282)</f>
        <v/>
      </c>
      <c r="E239" s="116" t="str">
        <f>IF(基本情報入力シート!V282="","",基本情報入力シート!V282)</f>
        <v/>
      </c>
      <c r="F239" s="116" t="str">
        <f>IF(基本情報入力シート!W282="","",基本情報入力シート!W282)</f>
        <v/>
      </c>
      <c r="G239" s="116" t="str">
        <f>IF(基本情報入力シート!Z282="","",基本情報入力シート!Z282)</f>
        <v/>
      </c>
      <c r="H239" s="216" t="str">
        <f>IF(基本情報入力シート!AD282="","",基本情報入力シート!AD282)</f>
        <v/>
      </c>
      <c r="I239" s="335" t="str">
        <f>IF(基本情報入力シート!AE282="","",基本情報入力シート!AE282)</f>
        <v/>
      </c>
      <c r="J239" s="450"/>
      <c r="K239" s="451"/>
      <c r="L239" s="449"/>
      <c r="M239" s="336" t="str">
        <f>IF(G239="", "", VLOOKUP(AO239,【参考】数式用!$AZ$3:$BA$6, 2, FALSE))</f>
        <v/>
      </c>
      <c r="N239" s="337" t="str">
        <f>IF(G239="","",VLOOKUP(G239,【参考】数式用!$A$4:$L$54,MATCH('別紙様式2-3（個表）'!M239,【参考】数式用!$J$3:$L$3,0)+9,FALSE))</f>
        <v/>
      </c>
      <c r="O239" s="453" t="s">
        <v>2396</v>
      </c>
      <c r="P239" s="338" t="str">
        <f t="shared" si="31"/>
        <v>未入力あり</v>
      </c>
      <c r="Q239" s="258" t="str">
        <f>IFERROR(IF(P239="未入力あり","",ROUNDDOWN(ROUNDDOWN($H239*$I239,0)*VLOOKUP($G239,【参考】数式用!$A$4:$E$54,3, FALSE),0)),"")</f>
        <v/>
      </c>
      <c r="R239" s="258" t="str">
        <f>IF(AM239="×", 0,IF(P239="未入力あり","",ROUNDDOWN(ROUNDDOWN($H239*$I239,0)*VLOOKUP($G239,【参考】数式用!$A$4:$E$54,4,FALSE),0)))</f>
        <v/>
      </c>
      <c r="S239" s="339" t="str">
        <f>IF(AN239="×", 0,IF(P239="未入力あり","",ROUNDDOWN(ROUNDDOWN($H239*$I239,0)*VLOOKUP($G239,【参考】数式用!$A$4:$E$54,5, FALSE),0)))</f>
        <v/>
      </c>
      <c r="T239" s="342"/>
      <c r="U239" s="343"/>
      <c r="AI239" s="345" t="str">
        <f t="shared" si="26"/>
        <v/>
      </c>
      <c r="AJ239" s="46" t="e">
        <f>VLOOKUP('別紙様式2-3（個表）'!$G239,【参考】数式用!$P$4:$Q$54,2, FALSE)</f>
        <v>#N/A</v>
      </c>
      <c r="AK239" s="46" t="e">
        <f>VLOOKUP('別紙様式2-3（個表）'!$G239,【参考】数式用!$P$4:$W$54,8, FALSE)</f>
        <v>#N/A</v>
      </c>
      <c r="AL239" s="46" t="e">
        <f>VLOOKUP('別紙様式2-3（個表）'!$G239,【参考】数式用!$P$4:$AD$54,15, FALSE)</f>
        <v>#N/A</v>
      </c>
      <c r="AM239" s="46" t="str">
        <f t="shared" si="27"/>
        <v/>
      </c>
      <c r="AN239" s="46" t="str">
        <f t="shared" si="28"/>
        <v/>
      </c>
      <c r="AO239" s="46" t="str">
        <f t="shared" si="29"/>
        <v/>
      </c>
      <c r="AP239" s="46" t="str">
        <f>IF(G239="", "", VLOOKUP(G239,【参考】数式用!$A$4:$M$54,13,FALSE))</f>
        <v/>
      </c>
      <c r="AQ239" s="46" t="str">
        <f t="shared" si="30"/>
        <v>―</v>
      </c>
    </row>
    <row r="240" spans="1:43" ht="45" customHeight="1">
      <c r="A240" s="114">
        <f t="shared" si="32"/>
        <v>226</v>
      </c>
      <c r="B240" s="115" t="str">
        <f>IF(基本情報入力シート!B283="","",基本情報入力シート!B283)</f>
        <v/>
      </c>
      <c r="C240" s="116" t="str">
        <f>IF(基本情報入力シート!L283="","",基本情報入力シート!L283)</f>
        <v/>
      </c>
      <c r="D240" s="116" t="str">
        <f>IF(基本情報入力シート!Q283="","",基本情報入力シート!Q283)</f>
        <v/>
      </c>
      <c r="E240" s="116" t="str">
        <f>IF(基本情報入力シート!V283="","",基本情報入力シート!V283)</f>
        <v/>
      </c>
      <c r="F240" s="116" t="str">
        <f>IF(基本情報入力シート!W283="","",基本情報入力シート!W283)</f>
        <v/>
      </c>
      <c r="G240" s="116" t="str">
        <f>IF(基本情報入力シート!Z283="","",基本情報入力シート!Z283)</f>
        <v/>
      </c>
      <c r="H240" s="216" t="str">
        <f>IF(基本情報入力シート!AD283="","",基本情報入力シート!AD283)</f>
        <v/>
      </c>
      <c r="I240" s="335" t="str">
        <f>IF(基本情報入力シート!AE283="","",基本情報入力シート!AE283)</f>
        <v/>
      </c>
      <c r="J240" s="450"/>
      <c r="K240" s="451"/>
      <c r="L240" s="449"/>
      <c r="M240" s="336" t="str">
        <f>IF(G240="", "", VLOOKUP(AO240,【参考】数式用!$AZ$3:$BA$6, 2, FALSE))</f>
        <v/>
      </c>
      <c r="N240" s="337" t="str">
        <f>IF(G240="","",VLOOKUP(G240,【参考】数式用!$A$4:$L$54,MATCH('別紙様式2-3（個表）'!M240,【参考】数式用!$J$3:$L$3,0)+9,FALSE))</f>
        <v/>
      </c>
      <c r="O240" s="453" t="s">
        <v>2396</v>
      </c>
      <c r="P240" s="338" t="str">
        <f t="shared" si="31"/>
        <v>未入力あり</v>
      </c>
      <c r="Q240" s="258" t="str">
        <f>IFERROR(IF(P240="未入力あり","",ROUNDDOWN(ROUNDDOWN($H240*$I240,0)*VLOOKUP($G240,【参考】数式用!$A$4:$E$54,3, FALSE),0)),"")</f>
        <v/>
      </c>
      <c r="R240" s="258" t="str">
        <f>IF(AM240="×", 0,IF(P240="未入力あり","",ROUNDDOWN(ROUNDDOWN($H240*$I240,0)*VLOOKUP($G240,【参考】数式用!$A$4:$E$54,4,FALSE),0)))</f>
        <v/>
      </c>
      <c r="S240" s="339" t="str">
        <f>IF(AN240="×", 0,IF(P240="未入力あり","",ROUNDDOWN(ROUNDDOWN($H240*$I240,0)*VLOOKUP($G240,【参考】数式用!$A$4:$E$54,5, FALSE),0)))</f>
        <v/>
      </c>
      <c r="T240" s="342"/>
      <c r="U240" s="343"/>
      <c r="AI240" s="345" t="str">
        <f t="shared" si="26"/>
        <v/>
      </c>
      <c r="AJ240" s="46" t="e">
        <f>VLOOKUP('別紙様式2-3（個表）'!$G240,【参考】数式用!$P$4:$Q$54,2, FALSE)</f>
        <v>#N/A</v>
      </c>
      <c r="AK240" s="46" t="e">
        <f>VLOOKUP('別紙様式2-3（個表）'!$G240,【参考】数式用!$P$4:$W$54,8, FALSE)</f>
        <v>#N/A</v>
      </c>
      <c r="AL240" s="46" t="e">
        <f>VLOOKUP('別紙様式2-3（個表）'!$G240,【参考】数式用!$P$4:$AD$54,15, FALSE)</f>
        <v>#N/A</v>
      </c>
      <c r="AM240" s="46" t="str">
        <f t="shared" si="27"/>
        <v/>
      </c>
      <c r="AN240" s="46" t="str">
        <f t="shared" si="28"/>
        <v/>
      </c>
      <c r="AO240" s="46" t="str">
        <f t="shared" si="29"/>
        <v/>
      </c>
      <c r="AP240" s="46" t="str">
        <f>IF(G240="", "", VLOOKUP(G240,【参考】数式用!$A$4:$M$54,13,FALSE))</f>
        <v/>
      </c>
      <c r="AQ240" s="46" t="str">
        <f t="shared" si="30"/>
        <v>―</v>
      </c>
    </row>
    <row r="241" spans="1:43" ht="45" customHeight="1">
      <c r="A241" s="114">
        <f t="shared" si="32"/>
        <v>227</v>
      </c>
      <c r="B241" s="115" t="str">
        <f>IF(基本情報入力シート!B284="","",基本情報入力シート!B284)</f>
        <v/>
      </c>
      <c r="C241" s="116" t="str">
        <f>IF(基本情報入力シート!L284="","",基本情報入力シート!L284)</f>
        <v/>
      </c>
      <c r="D241" s="116" t="str">
        <f>IF(基本情報入力シート!Q284="","",基本情報入力シート!Q284)</f>
        <v/>
      </c>
      <c r="E241" s="116" t="str">
        <f>IF(基本情報入力シート!V284="","",基本情報入力シート!V284)</f>
        <v/>
      </c>
      <c r="F241" s="116" t="str">
        <f>IF(基本情報入力シート!W284="","",基本情報入力シート!W284)</f>
        <v/>
      </c>
      <c r="G241" s="116" t="str">
        <f>IF(基本情報入力シート!Z284="","",基本情報入力シート!Z284)</f>
        <v/>
      </c>
      <c r="H241" s="216" t="str">
        <f>IF(基本情報入力シート!AD284="","",基本情報入力シート!AD284)</f>
        <v/>
      </c>
      <c r="I241" s="335" t="str">
        <f>IF(基本情報入力シート!AE284="","",基本情報入力シート!AE284)</f>
        <v/>
      </c>
      <c r="J241" s="450"/>
      <c r="K241" s="451"/>
      <c r="L241" s="449"/>
      <c r="M241" s="336" t="str">
        <f>IF(G241="", "", VLOOKUP(AO241,【参考】数式用!$AZ$3:$BA$6, 2, FALSE))</f>
        <v/>
      </c>
      <c r="N241" s="337" t="str">
        <f>IF(G241="","",VLOOKUP(G241,【参考】数式用!$A$4:$L$54,MATCH('別紙様式2-3（個表）'!M241,【参考】数式用!$J$3:$L$3,0)+9,FALSE))</f>
        <v/>
      </c>
      <c r="O241" s="453" t="s">
        <v>2396</v>
      </c>
      <c r="P241" s="338" t="str">
        <f t="shared" si="31"/>
        <v>未入力あり</v>
      </c>
      <c r="Q241" s="258" t="str">
        <f>IFERROR(IF(P241="未入力あり","",ROUNDDOWN(ROUNDDOWN($H241*$I241,0)*VLOOKUP($G241,【参考】数式用!$A$4:$E$54,3, FALSE),0)),"")</f>
        <v/>
      </c>
      <c r="R241" s="258" t="str">
        <f>IF(AM241="×", 0,IF(P241="未入力あり","",ROUNDDOWN(ROUNDDOWN($H241*$I241,0)*VLOOKUP($G241,【参考】数式用!$A$4:$E$54,4,FALSE),0)))</f>
        <v/>
      </c>
      <c r="S241" s="339" t="str">
        <f>IF(AN241="×", 0,IF(P241="未入力あり","",ROUNDDOWN(ROUNDDOWN($H241*$I241,0)*VLOOKUP($G241,【参考】数式用!$A$4:$E$54,5, FALSE),0)))</f>
        <v/>
      </c>
      <c r="T241" s="342"/>
      <c r="U241" s="343"/>
      <c r="AI241" s="345" t="str">
        <f t="shared" si="26"/>
        <v/>
      </c>
      <c r="AJ241" s="46" t="e">
        <f>VLOOKUP('別紙様式2-3（個表）'!$G241,【参考】数式用!$P$4:$Q$54,2, FALSE)</f>
        <v>#N/A</v>
      </c>
      <c r="AK241" s="46" t="e">
        <f>VLOOKUP('別紙様式2-3（個表）'!$G241,【参考】数式用!$P$4:$W$54,8, FALSE)</f>
        <v>#N/A</v>
      </c>
      <c r="AL241" s="46" t="e">
        <f>VLOOKUP('別紙様式2-3（個表）'!$G241,【参考】数式用!$P$4:$AD$54,15, FALSE)</f>
        <v>#N/A</v>
      </c>
      <c r="AM241" s="46" t="str">
        <f t="shared" si="27"/>
        <v/>
      </c>
      <c r="AN241" s="46" t="str">
        <f t="shared" si="28"/>
        <v/>
      </c>
      <c r="AO241" s="46" t="str">
        <f t="shared" si="29"/>
        <v/>
      </c>
      <c r="AP241" s="46" t="str">
        <f>IF(G241="", "", VLOOKUP(G241,【参考】数式用!$A$4:$M$54,13,FALSE))</f>
        <v/>
      </c>
      <c r="AQ241" s="46" t="str">
        <f t="shared" si="30"/>
        <v>―</v>
      </c>
    </row>
    <row r="242" spans="1:43" ht="45" customHeight="1">
      <c r="A242" s="114">
        <f t="shared" si="32"/>
        <v>228</v>
      </c>
      <c r="B242" s="115" t="str">
        <f>IF(基本情報入力シート!B285="","",基本情報入力シート!B285)</f>
        <v/>
      </c>
      <c r="C242" s="116" t="str">
        <f>IF(基本情報入力シート!L285="","",基本情報入力シート!L285)</f>
        <v/>
      </c>
      <c r="D242" s="116" t="str">
        <f>IF(基本情報入力シート!Q285="","",基本情報入力シート!Q285)</f>
        <v/>
      </c>
      <c r="E242" s="116" t="str">
        <f>IF(基本情報入力シート!V285="","",基本情報入力シート!V285)</f>
        <v/>
      </c>
      <c r="F242" s="116" t="str">
        <f>IF(基本情報入力シート!W285="","",基本情報入力シート!W285)</f>
        <v/>
      </c>
      <c r="G242" s="116" t="str">
        <f>IF(基本情報入力シート!Z285="","",基本情報入力シート!Z285)</f>
        <v/>
      </c>
      <c r="H242" s="216" t="str">
        <f>IF(基本情報入力シート!AD285="","",基本情報入力シート!AD285)</f>
        <v/>
      </c>
      <c r="I242" s="335" t="str">
        <f>IF(基本情報入力シート!AE285="","",基本情報入力シート!AE285)</f>
        <v/>
      </c>
      <c r="J242" s="450"/>
      <c r="K242" s="451"/>
      <c r="L242" s="449"/>
      <c r="M242" s="336" t="str">
        <f>IF(G242="", "", VLOOKUP(AO242,【参考】数式用!$AZ$3:$BA$6, 2, FALSE))</f>
        <v/>
      </c>
      <c r="N242" s="337" t="str">
        <f>IF(G242="","",VLOOKUP(G242,【参考】数式用!$A$4:$L$54,MATCH('別紙様式2-3（個表）'!M242,【参考】数式用!$J$3:$L$3,0)+9,FALSE))</f>
        <v/>
      </c>
      <c r="O242" s="453" t="s">
        <v>2396</v>
      </c>
      <c r="P242" s="338" t="str">
        <f t="shared" si="31"/>
        <v>未入力あり</v>
      </c>
      <c r="Q242" s="258" t="str">
        <f>IFERROR(IF(P242="未入力あり","",ROUNDDOWN(ROUNDDOWN($H242*$I242,0)*VLOOKUP($G242,【参考】数式用!$A$4:$E$54,3, FALSE),0)),"")</f>
        <v/>
      </c>
      <c r="R242" s="258" t="str">
        <f>IF(AM242="×", 0,IF(P242="未入力あり","",ROUNDDOWN(ROUNDDOWN($H242*$I242,0)*VLOOKUP($G242,【参考】数式用!$A$4:$E$54,4,FALSE),0)))</f>
        <v/>
      </c>
      <c r="S242" s="339" t="str">
        <f>IF(AN242="×", 0,IF(P242="未入力あり","",ROUNDDOWN(ROUNDDOWN($H242*$I242,0)*VLOOKUP($G242,【参考】数式用!$A$4:$E$54,5, FALSE),0)))</f>
        <v/>
      </c>
      <c r="T242" s="342"/>
      <c r="U242" s="343"/>
      <c r="AI242" s="345" t="str">
        <f t="shared" si="26"/>
        <v/>
      </c>
      <c r="AJ242" s="46" t="e">
        <f>VLOOKUP('別紙様式2-3（個表）'!$G242,【参考】数式用!$P$4:$Q$54,2, FALSE)</f>
        <v>#N/A</v>
      </c>
      <c r="AK242" s="46" t="e">
        <f>VLOOKUP('別紙様式2-3（個表）'!$G242,【参考】数式用!$P$4:$W$54,8, FALSE)</f>
        <v>#N/A</v>
      </c>
      <c r="AL242" s="46" t="e">
        <f>VLOOKUP('別紙様式2-3（個表）'!$G242,【参考】数式用!$P$4:$AD$54,15, FALSE)</f>
        <v>#N/A</v>
      </c>
      <c r="AM242" s="46" t="str">
        <f t="shared" si="27"/>
        <v/>
      </c>
      <c r="AN242" s="46" t="str">
        <f t="shared" si="28"/>
        <v/>
      </c>
      <c r="AO242" s="46" t="str">
        <f t="shared" si="29"/>
        <v/>
      </c>
      <c r="AP242" s="46" t="str">
        <f>IF(G242="", "", VLOOKUP(G242,【参考】数式用!$A$4:$M$54,13,FALSE))</f>
        <v/>
      </c>
      <c r="AQ242" s="46" t="str">
        <f t="shared" si="30"/>
        <v>―</v>
      </c>
    </row>
    <row r="243" spans="1:43" ht="45" customHeight="1">
      <c r="A243" s="114">
        <f t="shared" si="32"/>
        <v>229</v>
      </c>
      <c r="B243" s="115" t="str">
        <f>IF(基本情報入力シート!B286="","",基本情報入力シート!B286)</f>
        <v/>
      </c>
      <c r="C243" s="116" t="str">
        <f>IF(基本情報入力シート!L286="","",基本情報入力シート!L286)</f>
        <v/>
      </c>
      <c r="D243" s="116" t="str">
        <f>IF(基本情報入力シート!Q286="","",基本情報入力シート!Q286)</f>
        <v/>
      </c>
      <c r="E243" s="116" t="str">
        <f>IF(基本情報入力シート!V286="","",基本情報入力シート!V286)</f>
        <v/>
      </c>
      <c r="F243" s="116" t="str">
        <f>IF(基本情報入力シート!W286="","",基本情報入力シート!W286)</f>
        <v/>
      </c>
      <c r="G243" s="116" t="str">
        <f>IF(基本情報入力シート!Z286="","",基本情報入力シート!Z286)</f>
        <v/>
      </c>
      <c r="H243" s="216" t="str">
        <f>IF(基本情報入力シート!AD286="","",基本情報入力シート!AD286)</f>
        <v/>
      </c>
      <c r="I243" s="335" t="str">
        <f>IF(基本情報入力シート!AE286="","",基本情報入力シート!AE286)</f>
        <v/>
      </c>
      <c r="J243" s="450"/>
      <c r="K243" s="451"/>
      <c r="L243" s="449"/>
      <c r="M243" s="336" t="str">
        <f>IF(G243="", "", VLOOKUP(AO243,【参考】数式用!$AZ$3:$BA$6, 2, FALSE))</f>
        <v/>
      </c>
      <c r="N243" s="337" t="str">
        <f>IF(G243="","",VLOOKUP(G243,【参考】数式用!$A$4:$L$54,MATCH('別紙様式2-3（個表）'!M243,【参考】数式用!$J$3:$L$3,0)+9,FALSE))</f>
        <v/>
      </c>
      <c r="O243" s="453" t="s">
        <v>2396</v>
      </c>
      <c r="P243" s="338" t="str">
        <f t="shared" si="31"/>
        <v>未入力あり</v>
      </c>
      <c r="Q243" s="258" t="str">
        <f>IFERROR(IF(P243="未入力あり","",ROUNDDOWN(ROUNDDOWN($H243*$I243,0)*VLOOKUP($G243,【参考】数式用!$A$4:$E$54,3, FALSE),0)),"")</f>
        <v/>
      </c>
      <c r="R243" s="258" t="str">
        <f>IF(AM243="×", 0,IF(P243="未入力あり","",ROUNDDOWN(ROUNDDOWN($H243*$I243,0)*VLOOKUP($G243,【参考】数式用!$A$4:$E$54,4,FALSE),0)))</f>
        <v/>
      </c>
      <c r="S243" s="339" t="str">
        <f>IF(AN243="×", 0,IF(P243="未入力あり","",ROUNDDOWN(ROUNDDOWN($H243*$I243,0)*VLOOKUP($G243,【参考】数式用!$A$4:$E$54,5, FALSE),0)))</f>
        <v/>
      </c>
      <c r="T243" s="342"/>
      <c r="U243" s="343"/>
      <c r="AI243" s="345" t="str">
        <f t="shared" ref="AI243:AI306" si="33">IF(T243="○", F243, "")</f>
        <v/>
      </c>
      <c r="AJ243" s="46" t="e">
        <f>VLOOKUP('別紙様式2-3（個表）'!$G243,【参考】数式用!$P$4:$Q$54,2, FALSE)</f>
        <v>#N/A</v>
      </c>
      <c r="AK243" s="46" t="e">
        <f>VLOOKUP('別紙様式2-3（個表）'!$G243,【参考】数式用!$P$4:$W$54,8, FALSE)</f>
        <v>#N/A</v>
      </c>
      <c r="AL243" s="46" t="e">
        <f>VLOOKUP('別紙様式2-3（個表）'!$G243,【参考】数式用!$P$4:$AD$54,15, FALSE)</f>
        <v>#N/A</v>
      </c>
      <c r="AM243" s="46" t="str">
        <f t="shared" ref="AM243:AM306" si="34">IF(K243="", "", IF(OR(K243="要件を満たさない",K243="―"), "×","○"))</f>
        <v/>
      </c>
      <c r="AN243" s="46" t="str">
        <f t="shared" ref="AN243:AN306" si="35">IF(L243="", "", IF(OR(L243="要件を満たさない",L243="―"), "×","○"))</f>
        <v/>
      </c>
      <c r="AO243" s="46" t="str">
        <f t="shared" ref="AO243:AO306" si="36">IF(G243="","", "○"&amp;AM243&amp;AN243)</f>
        <v/>
      </c>
      <c r="AP243" s="46" t="str">
        <f>IF(G243="", "", VLOOKUP(G243,【参考】数式用!$A$4:$M$54,13,FALSE))</f>
        <v/>
      </c>
      <c r="AQ243" s="46" t="str">
        <f t="shared" ref="AQ243:AQ306" si="37">IF(AND(AM243="×",L243="②の要件を満たしている"),"×","―")</f>
        <v>―</v>
      </c>
    </row>
    <row r="244" spans="1:43" ht="45" customHeight="1">
      <c r="A244" s="114">
        <f t="shared" si="32"/>
        <v>230</v>
      </c>
      <c r="B244" s="115" t="str">
        <f>IF(基本情報入力シート!B287="","",基本情報入力シート!B287)</f>
        <v/>
      </c>
      <c r="C244" s="116" t="str">
        <f>IF(基本情報入力シート!L287="","",基本情報入力シート!L287)</f>
        <v/>
      </c>
      <c r="D244" s="116" t="str">
        <f>IF(基本情報入力シート!Q287="","",基本情報入力シート!Q287)</f>
        <v/>
      </c>
      <c r="E244" s="116" t="str">
        <f>IF(基本情報入力シート!V287="","",基本情報入力シート!V287)</f>
        <v/>
      </c>
      <c r="F244" s="116" t="str">
        <f>IF(基本情報入力シート!W287="","",基本情報入力シート!W287)</f>
        <v/>
      </c>
      <c r="G244" s="116" t="str">
        <f>IF(基本情報入力シート!Z287="","",基本情報入力シート!Z287)</f>
        <v/>
      </c>
      <c r="H244" s="216" t="str">
        <f>IF(基本情報入力シート!AD287="","",基本情報入力シート!AD287)</f>
        <v/>
      </c>
      <c r="I244" s="335" t="str">
        <f>IF(基本情報入力シート!AE287="","",基本情報入力シート!AE287)</f>
        <v/>
      </c>
      <c r="J244" s="450"/>
      <c r="K244" s="451"/>
      <c r="L244" s="449"/>
      <c r="M244" s="336" t="str">
        <f>IF(G244="", "", VLOOKUP(AO244,【参考】数式用!$AZ$3:$BA$6, 2, FALSE))</f>
        <v/>
      </c>
      <c r="N244" s="337" t="str">
        <f>IF(G244="","",VLOOKUP(G244,【参考】数式用!$A$4:$L$54,MATCH('別紙様式2-3（個表）'!M244,【参考】数式用!$J$3:$L$3,0)+9,FALSE))</f>
        <v/>
      </c>
      <c r="O244" s="453" t="s">
        <v>2396</v>
      </c>
      <c r="P244" s="338" t="str">
        <f t="shared" si="31"/>
        <v>未入力あり</v>
      </c>
      <c r="Q244" s="258" t="str">
        <f>IFERROR(IF(P244="未入力あり","",ROUNDDOWN(ROUNDDOWN($H244*$I244,0)*VLOOKUP($G244,【参考】数式用!$A$4:$E$54,3, FALSE),0)),"")</f>
        <v/>
      </c>
      <c r="R244" s="258" t="str">
        <f>IF(AM244="×", 0,IF(P244="未入力あり","",ROUNDDOWN(ROUNDDOWN($H244*$I244,0)*VLOOKUP($G244,【参考】数式用!$A$4:$E$54,4,FALSE),0)))</f>
        <v/>
      </c>
      <c r="S244" s="339" t="str">
        <f>IF(AN244="×", 0,IF(P244="未入力あり","",ROUNDDOWN(ROUNDDOWN($H244*$I244,0)*VLOOKUP($G244,【参考】数式用!$A$4:$E$54,5, FALSE),0)))</f>
        <v/>
      </c>
      <c r="T244" s="342"/>
      <c r="U244" s="343"/>
      <c r="AI244" s="345" t="str">
        <f t="shared" si="33"/>
        <v/>
      </c>
      <c r="AJ244" s="46" t="e">
        <f>VLOOKUP('別紙様式2-3（個表）'!$G244,【参考】数式用!$P$4:$Q$54,2, FALSE)</f>
        <v>#N/A</v>
      </c>
      <c r="AK244" s="46" t="e">
        <f>VLOOKUP('別紙様式2-3（個表）'!$G244,【参考】数式用!$P$4:$W$54,8, FALSE)</f>
        <v>#N/A</v>
      </c>
      <c r="AL244" s="46" t="e">
        <f>VLOOKUP('別紙様式2-3（個表）'!$G244,【参考】数式用!$P$4:$AD$54,15, FALSE)</f>
        <v>#N/A</v>
      </c>
      <c r="AM244" s="46" t="str">
        <f t="shared" si="34"/>
        <v/>
      </c>
      <c r="AN244" s="46" t="str">
        <f t="shared" si="35"/>
        <v/>
      </c>
      <c r="AO244" s="46" t="str">
        <f t="shared" si="36"/>
        <v/>
      </c>
      <c r="AP244" s="46" t="str">
        <f>IF(G244="", "", VLOOKUP(G244,【参考】数式用!$A$4:$M$54,13,FALSE))</f>
        <v/>
      </c>
      <c r="AQ244" s="46" t="str">
        <f t="shared" si="37"/>
        <v>―</v>
      </c>
    </row>
    <row r="245" spans="1:43" ht="45" customHeight="1">
      <c r="A245" s="114">
        <f t="shared" si="32"/>
        <v>231</v>
      </c>
      <c r="B245" s="115" t="str">
        <f>IF(基本情報入力シート!B288="","",基本情報入力シート!B288)</f>
        <v/>
      </c>
      <c r="C245" s="116" t="str">
        <f>IF(基本情報入力シート!L288="","",基本情報入力シート!L288)</f>
        <v/>
      </c>
      <c r="D245" s="116" t="str">
        <f>IF(基本情報入力シート!Q288="","",基本情報入力シート!Q288)</f>
        <v/>
      </c>
      <c r="E245" s="116" t="str">
        <f>IF(基本情報入力シート!V288="","",基本情報入力シート!V288)</f>
        <v/>
      </c>
      <c r="F245" s="116" t="str">
        <f>IF(基本情報入力シート!W288="","",基本情報入力シート!W288)</f>
        <v/>
      </c>
      <c r="G245" s="116" t="str">
        <f>IF(基本情報入力シート!Z288="","",基本情報入力シート!Z288)</f>
        <v/>
      </c>
      <c r="H245" s="216" t="str">
        <f>IF(基本情報入力シート!AD288="","",基本情報入力シート!AD288)</f>
        <v/>
      </c>
      <c r="I245" s="335" t="str">
        <f>IF(基本情報入力シート!AE288="","",基本情報入力シート!AE288)</f>
        <v/>
      </c>
      <c r="J245" s="450"/>
      <c r="K245" s="451"/>
      <c r="L245" s="449"/>
      <c r="M245" s="336" t="str">
        <f>IF(G245="", "", VLOOKUP(AO245,【参考】数式用!$AZ$3:$BA$6, 2, FALSE))</f>
        <v/>
      </c>
      <c r="N245" s="337" t="str">
        <f>IF(G245="","",VLOOKUP(G245,【参考】数式用!$A$4:$L$54,MATCH('別紙様式2-3（個表）'!M245,【参考】数式用!$J$3:$L$3,0)+9,FALSE))</f>
        <v/>
      </c>
      <c r="O245" s="453" t="s">
        <v>2396</v>
      </c>
      <c r="P245" s="338" t="str">
        <f t="shared" si="31"/>
        <v>未入力あり</v>
      </c>
      <c r="Q245" s="258" t="str">
        <f>IFERROR(IF(P245="未入力あり","",ROUNDDOWN(ROUNDDOWN($H245*$I245,0)*VLOOKUP($G245,【参考】数式用!$A$4:$E$54,3, FALSE),0)),"")</f>
        <v/>
      </c>
      <c r="R245" s="258" t="str">
        <f>IF(AM245="×", 0,IF(P245="未入力あり","",ROUNDDOWN(ROUNDDOWN($H245*$I245,0)*VLOOKUP($G245,【参考】数式用!$A$4:$E$54,4,FALSE),0)))</f>
        <v/>
      </c>
      <c r="S245" s="339" t="str">
        <f>IF(AN245="×", 0,IF(P245="未入力あり","",ROUNDDOWN(ROUNDDOWN($H245*$I245,0)*VLOOKUP($G245,【参考】数式用!$A$4:$E$54,5, FALSE),0)))</f>
        <v/>
      </c>
      <c r="T245" s="342"/>
      <c r="U245" s="343"/>
      <c r="AI245" s="345" t="str">
        <f t="shared" si="33"/>
        <v/>
      </c>
      <c r="AJ245" s="46" t="e">
        <f>VLOOKUP('別紙様式2-3（個表）'!$G245,【参考】数式用!$P$4:$Q$54,2, FALSE)</f>
        <v>#N/A</v>
      </c>
      <c r="AK245" s="46" t="e">
        <f>VLOOKUP('別紙様式2-3（個表）'!$G245,【参考】数式用!$P$4:$W$54,8, FALSE)</f>
        <v>#N/A</v>
      </c>
      <c r="AL245" s="46" t="e">
        <f>VLOOKUP('別紙様式2-3（個表）'!$G245,【参考】数式用!$P$4:$AD$54,15, FALSE)</f>
        <v>#N/A</v>
      </c>
      <c r="AM245" s="46" t="str">
        <f t="shared" si="34"/>
        <v/>
      </c>
      <c r="AN245" s="46" t="str">
        <f t="shared" si="35"/>
        <v/>
      </c>
      <c r="AO245" s="46" t="str">
        <f t="shared" si="36"/>
        <v/>
      </c>
      <c r="AP245" s="46" t="str">
        <f>IF(G245="", "", VLOOKUP(G245,【参考】数式用!$A$4:$M$54,13,FALSE))</f>
        <v/>
      </c>
      <c r="AQ245" s="46" t="str">
        <f t="shared" si="37"/>
        <v>―</v>
      </c>
    </row>
    <row r="246" spans="1:43" ht="45" customHeight="1">
      <c r="A246" s="114">
        <f t="shared" si="32"/>
        <v>232</v>
      </c>
      <c r="B246" s="115" t="str">
        <f>IF(基本情報入力シート!B289="","",基本情報入力シート!B289)</f>
        <v/>
      </c>
      <c r="C246" s="116" t="str">
        <f>IF(基本情報入力シート!L289="","",基本情報入力シート!L289)</f>
        <v/>
      </c>
      <c r="D246" s="116" t="str">
        <f>IF(基本情報入力シート!Q289="","",基本情報入力シート!Q289)</f>
        <v/>
      </c>
      <c r="E246" s="116" t="str">
        <f>IF(基本情報入力シート!V289="","",基本情報入力シート!V289)</f>
        <v/>
      </c>
      <c r="F246" s="116" t="str">
        <f>IF(基本情報入力シート!W289="","",基本情報入力シート!W289)</f>
        <v/>
      </c>
      <c r="G246" s="116" t="str">
        <f>IF(基本情報入力シート!Z289="","",基本情報入力シート!Z289)</f>
        <v/>
      </c>
      <c r="H246" s="216" t="str">
        <f>IF(基本情報入力シート!AD289="","",基本情報入力シート!AD289)</f>
        <v/>
      </c>
      <c r="I246" s="335" t="str">
        <f>IF(基本情報入力シート!AE289="","",基本情報入力シート!AE289)</f>
        <v/>
      </c>
      <c r="J246" s="450"/>
      <c r="K246" s="451"/>
      <c r="L246" s="449"/>
      <c r="M246" s="336" t="str">
        <f>IF(G246="", "", VLOOKUP(AO246,【参考】数式用!$AZ$3:$BA$6, 2, FALSE))</f>
        <v/>
      </c>
      <c r="N246" s="337" t="str">
        <f>IF(G246="","",VLOOKUP(G246,【参考】数式用!$A$4:$L$54,MATCH('別紙様式2-3（個表）'!M246,【参考】数式用!$J$3:$L$3,0)+9,FALSE))</f>
        <v/>
      </c>
      <c r="O246" s="453" t="s">
        <v>2396</v>
      </c>
      <c r="P246" s="338" t="str">
        <f t="shared" si="31"/>
        <v>未入力あり</v>
      </c>
      <c r="Q246" s="258" t="str">
        <f>IFERROR(IF(P246="未入力あり","",ROUNDDOWN(ROUNDDOWN($H246*$I246,0)*VLOOKUP($G246,【参考】数式用!$A$4:$E$54,3, FALSE),0)),"")</f>
        <v/>
      </c>
      <c r="R246" s="258" t="str">
        <f>IF(AM246="×", 0,IF(P246="未入力あり","",ROUNDDOWN(ROUNDDOWN($H246*$I246,0)*VLOOKUP($G246,【参考】数式用!$A$4:$E$54,4,FALSE),0)))</f>
        <v/>
      </c>
      <c r="S246" s="339" t="str">
        <f>IF(AN246="×", 0,IF(P246="未入力あり","",ROUNDDOWN(ROUNDDOWN($H246*$I246,0)*VLOOKUP($G246,【参考】数式用!$A$4:$E$54,5, FALSE),0)))</f>
        <v/>
      </c>
      <c r="T246" s="342"/>
      <c r="U246" s="343"/>
      <c r="AI246" s="345" t="str">
        <f t="shared" si="33"/>
        <v/>
      </c>
      <c r="AJ246" s="46" t="e">
        <f>VLOOKUP('別紙様式2-3（個表）'!$G246,【参考】数式用!$P$4:$Q$54,2, FALSE)</f>
        <v>#N/A</v>
      </c>
      <c r="AK246" s="46" t="e">
        <f>VLOOKUP('別紙様式2-3（個表）'!$G246,【参考】数式用!$P$4:$W$54,8, FALSE)</f>
        <v>#N/A</v>
      </c>
      <c r="AL246" s="46" t="e">
        <f>VLOOKUP('別紙様式2-3（個表）'!$G246,【参考】数式用!$P$4:$AD$54,15, FALSE)</f>
        <v>#N/A</v>
      </c>
      <c r="AM246" s="46" t="str">
        <f t="shared" si="34"/>
        <v/>
      </c>
      <c r="AN246" s="46" t="str">
        <f t="shared" si="35"/>
        <v/>
      </c>
      <c r="AO246" s="46" t="str">
        <f t="shared" si="36"/>
        <v/>
      </c>
      <c r="AP246" s="46" t="str">
        <f>IF(G246="", "", VLOOKUP(G246,【参考】数式用!$A$4:$M$54,13,FALSE))</f>
        <v/>
      </c>
      <c r="AQ246" s="46" t="str">
        <f t="shared" si="37"/>
        <v>―</v>
      </c>
    </row>
    <row r="247" spans="1:43" ht="45" customHeight="1">
      <c r="A247" s="114">
        <f t="shared" si="32"/>
        <v>233</v>
      </c>
      <c r="B247" s="115" t="str">
        <f>IF(基本情報入力シート!B290="","",基本情報入力シート!B290)</f>
        <v/>
      </c>
      <c r="C247" s="116" t="str">
        <f>IF(基本情報入力シート!L290="","",基本情報入力シート!L290)</f>
        <v/>
      </c>
      <c r="D247" s="116" t="str">
        <f>IF(基本情報入力シート!Q290="","",基本情報入力シート!Q290)</f>
        <v/>
      </c>
      <c r="E247" s="116" t="str">
        <f>IF(基本情報入力シート!V290="","",基本情報入力シート!V290)</f>
        <v/>
      </c>
      <c r="F247" s="116" t="str">
        <f>IF(基本情報入力シート!W290="","",基本情報入力シート!W290)</f>
        <v/>
      </c>
      <c r="G247" s="116" t="str">
        <f>IF(基本情報入力シート!Z290="","",基本情報入力シート!Z290)</f>
        <v/>
      </c>
      <c r="H247" s="216" t="str">
        <f>IF(基本情報入力シート!AD290="","",基本情報入力シート!AD290)</f>
        <v/>
      </c>
      <c r="I247" s="335" t="str">
        <f>IF(基本情報入力シート!AE290="","",基本情報入力シート!AE290)</f>
        <v/>
      </c>
      <c r="J247" s="450"/>
      <c r="K247" s="451"/>
      <c r="L247" s="449"/>
      <c r="M247" s="336" t="str">
        <f>IF(G247="", "", VLOOKUP(AO247,【参考】数式用!$AZ$3:$BA$6, 2, FALSE))</f>
        <v/>
      </c>
      <c r="N247" s="337" t="str">
        <f>IF(G247="","",VLOOKUP(G247,【参考】数式用!$A$4:$L$54,MATCH('別紙様式2-3（個表）'!M247,【参考】数式用!$J$3:$L$3,0)+9,FALSE))</f>
        <v/>
      </c>
      <c r="O247" s="453" t="s">
        <v>2396</v>
      </c>
      <c r="P247" s="338" t="str">
        <f t="shared" si="31"/>
        <v>未入力あり</v>
      </c>
      <c r="Q247" s="258" t="str">
        <f>IFERROR(IF(P247="未入力あり","",ROUNDDOWN(ROUNDDOWN($H247*$I247,0)*VLOOKUP($G247,【参考】数式用!$A$4:$E$54,3, FALSE),0)),"")</f>
        <v/>
      </c>
      <c r="R247" s="258" t="str">
        <f>IF(AM247="×", 0,IF(P247="未入力あり","",ROUNDDOWN(ROUNDDOWN($H247*$I247,0)*VLOOKUP($G247,【参考】数式用!$A$4:$E$54,4,FALSE),0)))</f>
        <v/>
      </c>
      <c r="S247" s="339" t="str">
        <f>IF(AN247="×", 0,IF(P247="未入力あり","",ROUNDDOWN(ROUNDDOWN($H247*$I247,0)*VLOOKUP($G247,【参考】数式用!$A$4:$E$54,5, FALSE),0)))</f>
        <v/>
      </c>
      <c r="T247" s="342"/>
      <c r="U247" s="343"/>
      <c r="AI247" s="345" t="str">
        <f t="shared" si="33"/>
        <v/>
      </c>
      <c r="AJ247" s="46" t="e">
        <f>VLOOKUP('別紙様式2-3（個表）'!$G247,【参考】数式用!$P$4:$Q$54,2, FALSE)</f>
        <v>#N/A</v>
      </c>
      <c r="AK247" s="46" t="e">
        <f>VLOOKUP('別紙様式2-3（個表）'!$G247,【参考】数式用!$P$4:$W$54,8, FALSE)</f>
        <v>#N/A</v>
      </c>
      <c r="AL247" s="46" t="e">
        <f>VLOOKUP('別紙様式2-3（個表）'!$G247,【参考】数式用!$P$4:$AD$54,15, FALSE)</f>
        <v>#N/A</v>
      </c>
      <c r="AM247" s="46" t="str">
        <f t="shared" si="34"/>
        <v/>
      </c>
      <c r="AN247" s="46" t="str">
        <f t="shared" si="35"/>
        <v/>
      </c>
      <c r="AO247" s="46" t="str">
        <f t="shared" si="36"/>
        <v/>
      </c>
      <c r="AP247" s="46" t="str">
        <f>IF(G247="", "", VLOOKUP(G247,【参考】数式用!$A$4:$M$54,13,FALSE))</f>
        <v/>
      </c>
      <c r="AQ247" s="46" t="str">
        <f t="shared" si="37"/>
        <v>―</v>
      </c>
    </row>
    <row r="248" spans="1:43" ht="45" customHeight="1">
      <c r="A248" s="114">
        <f t="shared" si="32"/>
        <v>234</v>
      </c>
      <c r="B248" s="115" t="str">
        <f>IF(基本情報入力シート!B291="","",基本情報入力シート!B291)</f>
        <v/>
      </c>
      <c r="C248" s="116" t="str">
        <f>IF(基本情報入力シート!L291="","",基本情報入力シート!L291)</f>
        <v/>
      </c>
      <c r="D248" s="116" t="str">
        <f>IF(基本情報入力シート!Q291="","",基本情報入力シート!Q291)</f>
        <v/>
      </c>
      <c r="E248" s="116" t="str">
        <f>IF(基本情報入力シート!V291="","",基本情報入力シート!V291)</f>
        <v/>
      </c>
      <c r="F248" s="116" t="str">
        <f>IF(基本情報入力シート!W291="","",基本情報入力シート!W291)</f>
        <v/>
      </c>
      <c r="G248" s="116" t="str">
        <f>IF(基本情報入力シート!Z291="","",基本情報入力シート!Z291)</f>
        <v/>
      </c>
      <c r="H248" s="216" t="str">
        <f>IF(基本情報入力シート!AD291="","",基本情報入力シート!AD291)</f>
        <v/>
      </c>
      <c r="I248" s="335" t="str">
        <f>IF(基本情報入力シート!AE291="","",基本情報入力シート!AE291)</f>
        <v/>
      </c>
      <c r="J248" s="450"/>
      <c r="K248" s="451"/>
      <c r="L248" s="449"/>
      <c r="M248" s="336" t="str">
        <f>IF(G248="", "", VLOOKUP(AO248,【参考】数式用!$AZ$3:$BA$6, 2, FALSE))</f>
        <v/>
      </c>
      <c r="N248" s="337" t="str">
        <f>IF(G248="","",VLOOKUP(G248,【参考】数式用!$A$4:$L$54,MATCH('別紙様式2-3（個表）'!M248,【参考】数式用!$J$3:$L$3,0)+9,FALSE))</f>
        <v/>
      </c>
      <c r="O248" s="453" t="s">
        <v>2396</v>
      </c>
      <c r="P248" s="338" t="str">
        <f t="shared" si="31"/>
        <v>未入力あり</v>
      </c>
      <c r="Q248" s="258" t="str">
        <f>IFERROR(IF(P248="未入力あり","",ROUNDDOWN(ROUNDDOWN($H248*$I248,0)*VLOOKUP($G248,【参考】数式用!$A$4:$E$54,3, FALSE),0)),"")</f>
        <v/>
      </c>
      <c r="R248" s="258" t="str">
        <f>IF(AM248="×", 0,IF(P248="未入力あり","",ROUNDDOWN(ROUNDDOWN($H248*$I248,0)*VLOOKUP($G248,【参考】数式用!$A$4:$E$54,4,FALSE),0)))</f>
        <v/>
      </c>
      <c r="S248" s="339" t="str">
        <f>IF(AN248="×", 0,IF(P248="未入力あり","",ROUNDDOWN(ROUNDDOWN($H248*$I248,0)*VLOOKUP($G248,【参考】数式用!$A$4:$E$54,5, FALSE),0)))</f>
        <v/>
      </c>
      <c r="T248" s="342"/>
      <c r="U248" s="343"/>
      <c r="AI248" s="345" t="str">
        <f t="shared" si="33"/>
        <v/>
      </c>
      <c r="AJ248" s="46" t="e">
        <f>VLOOKUP('別紙様式2-3（個表）'!$G248,【参考】数式用!$P$4:$Q$54,2, FALSE)</f>
        <v>#N/A</v>
      </c>
      <c r="AK248" s="46" t="e">
        <f>VLOOKUP('別紙様式2-3（個表）'!$G248,【参考】数式用!$P$4:$W$54,8, FALSE)</f>
        <v>#N/A</v>
      </c>
      <c r="AL248" s="46" t="e">
        <f>VLOOKUP('別紙様式2-3（個表）'!$G248,【参考】数式用!$P$4:$AD$54,15, FALSE)</f>
        <v>#N/A</v>
      </c>
      <c r="AM248" s="46" t="str">
        <f t="shared" si="34"/>
        <v/>
      </c>
      <c r="AN248" s="46" t="str">
        <f t="shared" si="35"/>
        <v/>
      </c>
      <c r="AO248" s="46" t="str">
        <f t="shared" si="36"/>
        <v/>
      </c>
      <c r="AP248" s="46" t="str">
        <f>IF(G248="", "", VLOOKUP(G248,【参考】数式用!$A$4:$M$54,13,FALSE))</f>
        <v/>
      </c>
      <c r="AQ248" s="46" t="str">
        <f t="shared" si="37"/>
        <v>―</v>
      </c>
    </row>
    <row r="249" spans="1:43" ht="45" customHeight="1">
      <c r="A249" s="114">
        <f t="shared" si="32"/>
        <v>235</v>
      </c>
      <c r="B249" s="115" t="str">
        <f>IF(基本情報入力シート!B292="","",基本情報入力シート!B292)</f>
        <v/>
      </c>
      <c r="C249" s="116" t="str">
        <f>IF(基本情報入力シート!L292="","",基本情報入力シート!L292)</f>
        <v/>
      </c>
      <c r="D249" s="116" t="str">
        <f>IF(基本情報入力シート!Q292="","",基本情報入力シート!Q292)</f>
        <v/>
      </c>
      <c r="E249" s="116" t="str">
        <f>IF(基本情報入力シート!V292="","",基本情報入力シート!V292)</f>
        <v/>
      </c>
      <c r="F249" s="116" t="str">
        <f>IF(基本情報入力シート!W292="","",基本情報入力シート!W292)</f>
        <v/>
      </c>
      <c r="G249" s="116" t="str">
        <f>IF(基本情報入力シート!Z292="","",基本情報入力シート!Z292)</f>
        <v/>
      </c>
      <c r="H249" s="216" t="str">
        <f>IF(基本情報入力シート!AD292="","",基本情報入力シート!AD292)</f>
        <v/>
      </c>
      <c r="I249" s="335" t="str">
        <f>IF(基本情報入力シート!AE292="","",基本情報入力シート!AE292)</f>
        <v/>
      </c>
      <c r="J249" s="450"/>
      <c r="K249" s="451"/>
      <c r="L249" s="449"/>
      <c r="M249" s="336" t="str">
        <f>IF(G249="", "", VLOOKUP(AO249,【参考】数式用!$AZ$3:$BA$6, 2, FALSE))</f>
        <v/>
      </c>
      <c r="N249" s="337" t="str">
        <f>IF(G249="","",VLOOKUP(G249,【参考】数式用!$A$4:$L$54,MATCH('別紙様式2-3（個表）'!M249,【参考】数式用!$J$3:$L$3,0)+9,FALSE))</f>
        <v/>
      </c>
      <c r="O249" s="453" t="s">
        <v>2396</v>
      </c>
      <c r="P249" s="338" t="str">
        <f t="shared" si="31"/>
        <v>未入力あり</v>
      </c>
      <c r="Q249" s="258" t="str">
        <f>IFERROR(IF(P249="未入力あり","",ROUNDDOWN(ROUNDDOWN($H249*$I249,0)*VLOOKUP($G249,【参考】数式用!$A$4:$E$54,3, FALSE),0)),"")</f>
        <v/>
      </c>
      <c r="R249" s="258" t="str">
        <f>IF(AM249="×", 0,IF(P249="未入力あり","",ROUNDDOWN(ROUNDDOWN($H249*$I249,0)*VLOOKUP($G249,【参考】数式用!$A$4:$E$54,4,FALSE),0)))</f>
        <v/>
      </c>
      <c r="S249" s="339" t="str">
        <f>IF(AN249="×", 0,IF(P249="未入力あり","",ROUNDDOWN(ROUNDDOWN($H249*$I249,0)*VLOOKUP($G249,【参考】数式用!$A$4:$E$54,5, FALSE),0)))</f>
        <v/>
      </c>
      <c r="T249" s="342"/>
      <c r="U249" s="343"/>
      <c r="AI249" s="345" t="str">
        <f t="shared" si="33"/>
        <v/>
      </c>
      <c r="AJ249" s="46" t="e">
        <f>VLOOKUP('別紙様式2-3（個表）'!$G249,【参考】数式用!$P$4:$Q$54,2, FALSE)</f>
        <v>#N/A</v>
      </c>
      <c r="AK249" s="46" t="e">
        <f>VLOOKUP('別紙様式2-3（個表）'!$G249,【参考】数式用!$P$4:$W$54,8, FALSE)</f>
        <v>#N/A</v>
      </c>
      <c r="AL249" s="46" t="e">
        <f>VLOOKUP('別紙様式2-3（個表）'!$G249,【参考】数式用!$P$4:$AD$54,15, FALSE)</f>
        <v>#N/A</v>
      </c>
      <c r="AM249" s="46" t="str">
        <f t="shared" si="34"/>
        <v/>
      </c>
      <c r="AN249" s="46" t="str">
        <f t="shared" si="35"/>
        <v/>
      </c>
      <c r="AO249" s="46" t="str">
        <f t="shared" si="36"/>
        <v/>
      </c>
      <c r="AP249" s="46" t="str">
        <f>IF(G249="", "", VLOOKUP(G249,【参考】数式用!$A$4:$M$54,13,FALSE))</f>
        <v/>
      </c>
      <c r="AQ249" s="46" t="str">
        <f t="shared" si="37"/>
        <v>―</v>
      </c>
    </row>
    <row r="250" spans="1:43" ht="45" customHeight="1">
      <c r="A250" s="114">
        <f t="shared" si="32"/>
        <v>236</v>
      </c>
      <c r="B250" s="115" t="str">
        <f>IF(基本情報入力シート!B293="","",基本情報入力シート!B293)</f>
        <v/>
      </c>
      <c r="C250" s="116" t="str">
        <f>IF(基本情報入力シート!L293="","",基本情報入力シート!L293)</f>
        <v/>
      </c>
      <c r="D250" s="116" t="str">
        <f>IF(基本情報入力シート!Q293="","",基本情報入力シート!Q293)</f>
        <v/>
      </c>
      <c r="E250" s="116" t="str">
        <f>IF(基本情報入力シート!V293="","",基本情報入力シート!V293)</f>
        <v/>
      </c>
      <c r="F250" s="116" t="str">
        <f>IF(基本情報入力シート!W293="","",基本情報入力シート!W293)</f>
        <v/>
      </c>
      <c r="G250" s="116" t="str">
        <f>IF(基本情報入力シート!Z293="","",基本情報入力シート!Z293)</f>
        <v/>
      </c>
      <c r="H250" s="216" t="str">
        <f>IF(基本情報入力シート!AD293="","",基本情報入力シート!AD293)</f>
        <v/>
      </c>
      <c r="I250" s="335" t="str">
        <f>IF(基本情報入力シート!AE293="","",基本情報入力シート!AE293)</f>
        <v/>
      </c>
      <c r="J250" s="450"/>
      <c r="K250" s="451"/>
      <c r="L250" s="449"/>
      <c r="M250" s="336" t="str">
        <f>IF(G250="", "", VLOOKUP(AO250,【参考】数式用!$AZ$3:$BA$6, 2, FALSE))</f>
        <v/>
      </c>
      <c r="N250" s="337" t="str">
        <f>IF(G250="","",VLOOKUP(G250,【参考】数式用!$A$4:$L$54,MATCH('別紙様式2-3（個表）'!M250,【参考】数式用!$J$3:$L$3,0)+9,FALSE))</f>
        <v/>
      </c>
      <c r="O250" s="453" t="s">
        <v>2396</v>
      </c>
      <c r="P250" s="338" t="str">
        <f t="shared" si="31"/>
        <v>未入力あり</v>
      </c>
      <c r="Q250" s="258" t="str">
        <f>IFERROR(IF(P250="未入力あり","",ROUNDDOWN(ROUNDDOWN($H250*$I250,0)*VLOOKUP($G250,【参考】数式用!$A$4:$E$54,3, FALSE),0)),"")</f>
        <v/>
      </c>
      <c r="R250" s="258" t="str">
        <f>IF(AM250="×", 0,IF(P250="未入力あり","",ROUNDDOWN(ROUNDDOWN($H250*$I250,0)*VLOOKUP($G250,【参考】数式用!$A$4:$E$54,4,FALSE),0)))</f>
        <v/>
      </c>
      <c r="S250" s="339" t="str">
        <f>IF(AN250="×", 0,IF(P250="未入力あり","",ROUNDDOWN(ROUNDDOWN($H250*$I250,0)*VLOOKUP($G250,【参考】数式用!$A$4:$E$54,5, FALSE),0)))</f>
        <v/>
      </c>
      <c r="T250" s="342"/>
      <c r="U250" s="343"/>
      <c r="AI250" s="345" t="str">
        <f t="shared" si="33"/>
        <v/>
      </c>
      <c r="AJ250" s="46" t="e">
        <f>VLOOKUP('別紙様式2-3（個表）'!$G250,【参考】数式用!$P$4:$Q$54,2, FALSE)</f>
        <v>#N/A</v>
      </c>
      <c r="AK250" s="46" t="e">
        <f>VLOOKUP('別紙様式2-3（個表）'!$G250,【参考】数式用!$P$4:$W$54,8, FALSE)</f>
        <v>#N/A</v>
      </c>
      <c r="AL250" s="46" t="e">
        <f>VLOOKUP('別紙様式2-3（個表）'!$G250,【参考】数式用!$P$4:$AD$54,15, FALSE)</f>
        <v>#N/A</v>
      </c>
      <c r="AM250" s="46" t="str">
        <f t="shared" si="34"/>
        <v/>
      </c>
      <c r="AN250" s="46" t="str">
        <f t="shared" si="35"/>
        <v/>
      </c>
      <c r="AO250" s="46" t="str">
        <f t="shared" si="36"/>
        <v/>
      </c>
      <c r="AP250" s="46" t="str">
        <f>IF(G250="", "", VLOOKUP(G250,【参考】数式用!$A$4:$M$54,13,FALSE))</f>
        <v/>
      </c>
      <c r="AQ250" s="46" t="str">
        <f t="shared" si="37"/>
        <v>―</v>
      </c>
    </row>
    <row r="251" spans="1:43" ht="45" customHeight="1">
      <c r="A251" s="114">
        <f t="shared" si="32"/>
        <v>237</v>
      </c>
      <c r="B251" s="115" t="str">
        <f>IF(基本情報入力シート!B294="","",基本情報入力シート!B294)</f>
        <v/>
      </c>
      <c r="C251" s="116" t="str">
        <f>IF(基本情報入力シート!L294="","",基本情報入力シート!L294)</f>
        <v/>
      </c>
      <c r="D251" s="116" t="str">
        <f>IF(基本情報入力シート!Q294="","",基本情報入力シート!Q294)</f>
        <v/>
      </c>
      <c r="E251" s="116" t="str">
        <f>IF(基本情報入力シート!V294="","",基本情報入力シート!V294)</f>
        <v/>
      </c>
      <c r="F251" s="116" t="str">
        <f>IF(基本情報入力シート!W294="","",基本情報入力シート!W294)</f>
        <v/>
      </c>
      <c r="G251" s="116" t="str">
        <f>IF(基本情報入力シート!Z294="","",基本情報入力シート!Z294)</f>
        <v/>
      </c>
      <c r="H251" s="216" t="str">
        <f>IF(基本情報入力シート!AD294="","",基本情報入力シート!AD294)</f>
        <v/>
      </c>
      <c r="I251" s="335" t="str">
        <f>IF(基本情報入力シート!AE294="","",基本情報入力シート!AE294)</f>
        <v/>
      </c>
      <c r="J251" s="450"/>
      <c r="K251" s="451"/>
      <c r="L251" s="449"/>
      <c r="M251" s="336" t="str">
        <f>IF(G251="", "", VLOOKUP(AO251,【参考】数式用!$AZ$3:$BA$6, 2, FALSE))</f>
        <v/>
      </c>
      <c r="N251" s="337" t="str">
        <f>IF(G251="","",VLOOKUP(G251,【参考】数式用!$A$4:$L$54,MATCH('別紙様式2-3（個表）'!M251,【参考】数式用!$J$3:$L$3,0)+9,FALSE))</f>
        <v/>
      </c>
      <c r="O251" s="453" t="s">
        <v>2396</v>
      </c>
      <c r="P251" s="338" t="str">
        <f t="shared" si="31"/>
        <v>未入力あり</v>
      </c>
      <c r="Q251" s="258" t="str">
        <f>IFERROR(IF(P251="未入力あり","",ROUNDDOWN(ROUNDDOWN($H251*$I251,0)*VLOOKUP($G251,【参考】数式用!$A$4:$E$54,3, FALSE),0)),"")</f>
        <v/>
      </c>
      <c r="R251" s="258" t="str">
        <f>IF(AM251="×", 0,IF(P251="未入力あり","",ROUNDDOWN(ROUNDDOWN($H251*$I251,0)*VLOOKUP($G251,【参考】数式用!$A$4:$E$54,4,FALSE),0)))</f>
        <v/>
      </c>
      <c r="S251" s="339" t="str">
        <f>IF(AN251="×", 0,IF(P251="未入力あり","",ROUNDDOWN(ROUNDDOWN($H251*$I251,0)*VLOOKUP($G251,【参考】数式用!$A$4:$E$54,5, FALSE),0)))</f>
        <v/>
      </c>
      <c r="T251" s="342"/>
      <c r="U251" s="343"/>
      <c r="AI251" s="345" t="str">
        <f t="shared" si="33"/>
        <v/>
      </c>
      <c r="AJ251" s="46" t="e">
        <f>VLOOKUP('別紙様式2-3（個表）'!$G251,【参考】数式用!$P$4:$Q$54,2, FALSE)</f>
        <v>#N/A</v>
      </c>
      <c r="AK251" s="46" t="e">
        <f>VLOOKUP('別紙様式2-3（個表）'!$G251,【参考】数式用!$P$4:$W$54,8, FALSE)</f>
        <v>#N/A</v>
      </c>
      <c r="AL251" s="46" t="e">
        <f>VLOOKUP('別紙様式2-3（個表）'!$G251,【参考】数式用!$P$4:$AD$54,15, FALSE)</f>
        <v>#N/A</v>
      </c>
      <c r="AM251" s="46" t="str">
        <f t="shared" si="34"/>
        <v/>
      </c>
      <c r="AN251" s="46" t="str">
        <f t="shared" si="35"/>
        <v/>
      </c>
      <c r="AO251" s="46" t="str">
        <f t="shared" si="36"/>
        <v/>
      </c>
      <c r="AP251" s="46" t="str">
        <f>IF(G251="", "", VLOOKUP(G251,【参考】数式用!$A$4:$M$54,13,FALSE))</f>
        <v/>
      </c>
      <c r="AQ251" s="46" t="str">
        <f t="shared" si="37"/>
        <v>―</v>
      </c>
    </row>
    <row r="252" spans="1:43" ht="45" customHeight="1">
      <c r="A252" s="114">
        <f t="shared" si="32"/>
        <v>238</v>
      </c>
      <c r="B252" s="115" t="str">
        <f>IF(基本情報入力シート!B295="","",基本情報入力シート!B295)</f>
        <v/>
      </c>
      <c r="C252" s="116" t="str">
        <f>IF(基本情報入力シート!L295="","",基本情報入力シート!L295)</f>
        <v/>
      </c>
      <c r="D252" s="116" t="str">
        <f>IF(基本情報入力シート!Q295="","",基本情報入力シート!Q295)</f>
        <v/>
      </c>
      <c r="E252" s="116" t="str">
        <f>IF(基本情報入力シート!V295="","",基本情報入力シート!V295)</f>
        <v/>
      </c>
      <c r="F252" s="116" t="str">
        <f>IF(基本情報入力シート!W295="","",基本情報入力シート!W295)</f>
        <v/>
      </c>
      <c r="G252" s="116" t="str">
        <f>IF(基本情報入力シート!Z295="","",基本情報入力シート!Z295)</f>
        <v/>
      </c>
      <c r="H252" s="216" t="str">
        <f>IF(基本情報入力シート!AD295="","",基本情報入力シート!AD295)</f>
        <v/>
      </c>
      <c r="I252" s="335" t="str">
        <f>IF(基本情報入力シート!AE295="","",基本情報入力シート!AE295)</f>
        <v/>
      </c>
      <c r="J252" s="450"/>
      <c r="K252" s="451"/>
      <c r="L252" s="449"/>
      <c r="M252" s="336" t="str">
        <f>IF(G252="", "", VLOOKUP(AO252,【参考】数式用!$AZ$3:$BA$6, 2, FALSE))</f>
        <v/>
      </c>
      <c r="N252" s="337" t="str">
        <f>IF(G252="","",VLOOKUP(G252,【参考】数式用!$A$4:$L$54,MATCH('別紙様式2-3（個表）'!M252,【参考】数式用!$J$3:$L$3,0)+9,FALSE))</f>
        <v/>
      </c>
      <c r="O252" s="453" t="s">
        <v>2396</v>
      </c>
      <c r="P252" s="338" t="str">
        <f t="shared" si="31"/>
        <v>未入力あり</v>
      </c>
      <c r="Q252" s="258" t="str">
        <f>IFERROR(IF(P252="未入力あり","",ROUNDDOWN(ROUNDDOWN($H252*$I252,0)*VLOOKUP($G252,【参考】数式用!$A$4:$E$54,3, FALSE),0)),"")</f>
        <v/>
      </c>
      <c r="R252" s="258" t="str">
        <f>IF(AM252="×", 0,IF(P252="未入力あり","",ROUNDDOWN(ROUNDDOWN($H252*$I252,0)*VLOOKUP($G252,【参考】数式用!$A$4:$E$54,4,FALSE),0)))</f>
        <v/>
      </c>
      <c r="S252" s="339" t="str">
        <f>IF(AN252="×", 0,IF(P252="未入力あり","",ROUNDDOWN(ROUNDDOWN($H252*$I252,0)*VLOOKUP($G252,【参考】数式用!$A$4:$E$54,5, FALSE),0)))</f>
        <v/>
      </c>
      <c r="T252" s="342"/>
      <c r="U252" s="343"/>
      <c r="AI252" s="345" t="str">
        <f t="shared" si="33"/>
        <v/>
      </c>
      <c r="AJ252" s="46" t="e">
        <f>VLOOKUP('別紙様式2-3（個表）'!$G252,【参考】数式用!$P$4:$Q$54,2, FALSE)</f>
        <v>#N/A</v>
      </c>
      <c r="AK252" s="46" t="e">
        <f>VLOOKUP('別紙様式2-3（個表）'!$G252,【参考】数式用!$P$4:$W$54,8, FALSE)</f>
        <v>#N/A</v>
      </c>
      <c r="AL252" s="46" t="e">
        <f>VLOOKUP('別紙様式2-3（個表）'!$G252,【参考】数式用!$P$4:$AD$54,15, FALSE)</f>
        <v>#N/A</v>
      </c>
      <c r="AM252" s="46" t="str">
        <f t="shared" si="34"/>
        <v/>
      </c>
      <c r="AN252" s="46" t="str">
        <f t="shared" si="35"/>
        <v/>
      </c>
      <c r="AO252" s="46" t="str">
        <f t="shared" si="36"/>
        <v/>
      </c>
      <c r="AP252" s="46" t="str">
        <f>IF(G252="", "", VLOOKUP(G252,【参考】数式用!$A$4:$M$54,13,FALSE))</f>
        <v/>
      </c>
      <c r="AQ252" s="46" t="str">
        <f t="shared" si="37"/>
        <v>―</v>
      </c>
    </row>
    <row r="253" spans="1:43" ht="45" customHeight="1">
      <c r="A253" s="114">
        <f t="shared" si="32"/>
        <v>239</v>
      </c>
      <c r="B253" s="115" t="str">
        <f>IF(基本情報入力シート!B296="","",基本情報入力シート!B296)</f>
        <v/>
      </c>
      <c r="C253" s="116" t="str">
        <f>IF(基本情報入力シート!L296="","",基本情報入力シート!L296)</f>
        <v/>
      </c>
      <c r="D253" s="116" t="str">
        <f>IF(基本情報入力シート!Q296="","",基本情報入力シート!Q296)</f>
        <v/>
      </c>
      <c r="E253" s="116" t="str">
        <f>IF(基本情報入力シート!V296="","",基本情報入力シート!V296)</f>
        <v/>
      </c>
      <c r="F253" s="116" t="str">
        <f>IF(基本情報入力シート!W296="","",基本情報入力シート!W296)</f>
        <v/>
      </c>
      <c r="G253" s="116" t="str">
        <f>IF(基本情報入力シート!Z296="","",基本情報入力シート!Z296)</f>
        <v/>
      </c>
      <c r="H253" s="216" t="str">
        <f>IF(基本情報入力シート!AD296="","",基本情報入力シート!AD296)</f>
        <v/>
      </c>
      <c r="I253" s="335" t="str">
        <f>IF(基本情報入力シート!AE296="","",基本情報入力シート!AE296)</f>
        <v/>
      </c>
      <c r="J253" s="450"/>
      <c r="K253" s="451"/>
      <c r="L253" s="449"/>
      <c r="M253" s="336" t="str">
        <f>IF(G253="", "", VLOOKUP(AO253,【参考】数式用!$AZ$3:$BA$6, 2, FALSE))</f>
        <v/>
      </c>
      <c r="N253" s="337" t="str">
        <f>IF(G253="","",VLOOKUP(G253,【参考】数式用!$A$4:$L$54,MATCH('別紙様式2-3（個表）'!M253,【参考】数式用!$J$3:$L$3,0)+9,FALSE))</f>
        <v/>
      </c>
      <c r="O253" s="453" t="s">
        <v>2396</v>
      </c>
      <c r="P253" s="338" t="str">
        <f t="shared" si="31"/>
        <v>未入力あり</v>
      </c>
      <c r="Q253" s="258" t="str">
        <f>IFERROR(IF(P253="未入力あり","",ROUNDDOWN(ROUNDDOWN($H253*$I253,0)*VLOOKUP($G253,【参考】数式用!$A$4:$E$54,3, FALSE),0)),"")</f>
        <v/>
      </c>
      <c r="R253" s="258" t="str">
        <f>IF(AM253="×", 0,IF(P253="未入力あり","",ROUNDDOWN(ROUNDDOWN($H253*$I253,0)*VLOOKUP($G253,【参考】数式用!$A$4:$E$54,4,FALSE),0)))</f>
        <v/>
      </c>
      <c r="S253" s="339" t="str">
        <f>IF(AN253="×", 0,IF(P253="未入力あり","",ROUNDDOWN(ROUNDDOWN($H253*$I253,0)*VLOOKUP($G253,【参考】数式用!$A$4:$E$54,5, FALSE),0)))</f>
        <v/>
      </c>
      <c r="T253" s="342"/>
      <c r="U253" s="343"/>
      <c r="AI253" s="345" t="str">
        <f t="shared" si="33"/>
        <v/>
      </c>
      <c r="AJ253" s="46" t="e">
        <f>VLOOKUP('別紙様式2-3（個表）'!$G253,【参考】数式用!$P$4:$Q$54,2, FALSE)</f>
        <v>#N/A</v>
      </c>
      <c r="AK253" s="46" t="e">
        <f>VLOOKUP('別紙様式2-3（個表）'!$G253,【参考】数式用!$P$4:$W$54,8, FALSE)</f>
        <v>#N/A</v>
      </c>
      <c r="AL253" s="46" t="e">
        <f>VLOOKUP('別紙様式2-3（個表）'!$G253,【参考】数式用!$P$4:$AD$54,15, FALSE)</f>
        <v>#N/A</v>
      </c>
      <c r="AM253" s="46" t="str">
        <f t="shared" si="34"/>
        <v/>
      </c>
      <c r="AN253" s="46" t="str">
        <f t="shared" si="35"/>
        <v/>
      </c>
      <c r="AO253" s="46" t="str">
        <f t="shared" si="36"/>
        <v/>
      </c>
      <c r="AP253" s="46" t="str">
        <f>IF(G253="", "", VLOOKUP(G253,【参考】数式用!$A$4:$M$54,13,FALSE))</f>
        <v/>
      </c>
      <c r="AQ253" s="46" t="str">
        <f t="shared" si="37"/>
        <v>―</v>
      </c>
    </row>
    <row r="254" spans="1:43" ht="45" customHeight="1">
      <c r="A254" s="114">
        <f t="shared" si="32"/>
        <v>240</v>
      </c>
      <c r="B254" s="115" t="str">
        <f>IF(基本情報入力シート!B297="","",基本情報入力シート!B297)</f>
        <v/>
      </c>
      <c r="C254" s="116" t="str">
        <f>IF(基本情報入力シート!L297="","",基本情報入力シート!L297)</f>
        <v/>
      </c>
      <c r="D254" s="116" t="str">
        <f>IF(基本情報入力シート!Q297="","",基本情報入力シート!Q297)</f>
        <v/>
      </c>
      <c r="E254" s="116" t="str">
        <f>IF(基本情報入力シート!V297="","",基本情報入力シート!V297)</f>
        <v/>
      </c>
      <c r="F254" s="116" t="str">
        <f>IF(基本情報入力シート!W297="","",基本情報入力シート!W297)</f>
        <v/>
      </c>
      <c r="G254" s="116" t="str">
        <f>IF(基本情報入力シート!Z297="","",基本情報入力シート!Z297)</f>
        <v/>
      </c>
      <c r="H254" s="216" t="str">
        <f>IF(基本情報入力シート!AD297="","",基本情報入力シート!AD297)</f>
        <v/>
      </c>
      <c r="I254" s="335" t="str">
        <f>IF(基本情報入力シート!AE297="","",基本情報入力シート!AE297)</f>
        <v/>
      </c>
      <c r="J254" s="450"/>
      <c r="K254" s="451"/>
      <c r="L254" s="449"/>
      <c r="M254" s="336" t="str">
        <f>IF(G254="", "", VLOOKUP(AO254,【参考】数式用!$AZ$3:$BA$6, 2, FALSE))</f>
        <v/>
      </c>
      <c r="N254" s="337" t="str">
        <f>IF(G254="","",VLOOKUP(G254,【参考】数式用!$A$4:$L$54,MATCH('別紙様式2-3（個表）'!M254,【参考】数式用!$J$3:$L$3,0)+9,FALSE))</f>
        <v/>
      </c>
      <c r="O254" s="453" t="s">
        <v>2396</v>
      </c>
      <c r="P254" s="338" t="str">
        <f t="shared" si="31"/>
        <v>未入力あり</v>
      </c>
      <c r="Q254" s="258" t="str">
        <f>IFERROR(IF(P254="未入力あり","",ROUNDDOWN(ROUNDDOWN($H254*$I254,0)*VLOOKUP($G254,【参考】数式用!$A$4:$E$54,3, FALSE),0)),"")</f>
        <v/>
      </c>
      <c r="R254" s="258" t="str">
        <f>IF(AM254="×", 0,IF(P254="未入力あり","",ROUNDDOWN(ROUNDDOWN($H254*$I254,0)*VLOOKUP($G254,【参考】数式用!$A$4:$E$54,4,FALSE),0)))</f>
        <v/>
      </c>
      <c r="S254" s="339" t="str">
        <f>IF(AN254="×", 0,IF(P254="未入力あり","",ROUNDDOWN(ROUNDDOWN($H254*$I254,0)*VLOOKUP($G254,【参考】数式用!$A$4:$E$54,5, FALSE),0)))</f>
        <v/>
      </c>
      <c r="T254" s="342"/>
      <c r="U254" s="343"/>
      <c r="AI254" s="345" t="str">
        <f t="shared" si="33"/>
        <v/>
      </c>
      <c r="AJ254" s="46" t="e">
        <f>VLOOKUP('別紙様式2-3（個表）'!$G254,【参考】数式用!$P$4:$Q$54,2, FALSE)</f>
        <v>#N/A</v>
      </c>
      <c r="AK254" s="46" t="e">
        <f>VLOOKUP('別紙様式2-3（個表）'!$G254,【参考】数式用!$P$4:$W$54,8, FALSE)</f>
        <v>#N/A</v>
      </c>
      <c r="AL254" s="46" t="e">
        <f>VLOOKUP('別紙様式2-3（個表）'!$G254,【参考】数式用!$P$4:$AD$54,15, FALSE)</f>
        <v>#N/A</v>
      </c>
      <c r="AM254" s="46" t="str">
        <f t="shared" si="34"/>
        <v/>
      </c>
      <c r="AN254" s="46" t="str">
        <f t="shared" si="35"/>
        <v/>
      </c>
      <c r="AO254" s="46" t="str">
        <f t="shared" si="36"/>
        <v/>
      </c>
      <c r="AP254" s="46" t="str">
        <f>IF(G254="", "", VLOOKUP(G254,【参考】数式用!$A$4:$M$54,13,FALSE))</f>
        <v/>
      </c>
      <c r="AQ254" s="46" t="str">
        <f t="shared" si="37"/>
        <v>―</v>
      </c>
    </row>
    <row r="255" spans="1:43" ht="45" customHeight="1">
      <c r="A255" s="114">
        <f t="shared" si="32"/>
        <v>241</v>
      </c>
      <c r="B255" s="115" t="str">
        <f>IF(基本情報入力シート!B298="","",基本情報入力シート!B298)</f>
        <v/>
      </c>
      <c r="C255" s="116" t="str">
        <f>IF(基本情報入力シート!L298="","",基本情報入力シート!L298)</f>
        <v/>
      </c>
      <c r="D255" s="116" t="str">
        <f>IF(基本情報入力シート!Q298="","",基本情報入力シート!Q298)</f>
        <v/>
      </c>
      <c r="E255" s="116" t="str">
        <f>IF(基本情報入力シート!V298="","",基本情報入力シート!V298)</f>
        <v/>
      </c>
      <c r="F255" s="116" t="str">
        <f>IF(基本情報入力シート!W298="","",基本情報入力シート!W298)</f>
        <v/>
      </c>
      <c r="G255" s="116" t="str">
        <f>IF(基本情報入力シート!Z298="","",基本情報入力シート!Z298)</f>
        <v/>
      </c>
      <c r="H255" s="216" t="str">
        <f>IF(基本情報入力シート!AD298="","",基本情報入力シート!AD298)</f>
        <v/>
      </c>
      <c r="I255" s="335" t="str">
        <f>IF(基本情報入力シート!AE298="","",基本情報入力シート!AE298)</f>
        <v/>
      </c>
      <c r="J255" s="450"/>
      <c r="K255" s="451"/>
      <c r="L255" s="449"/>
      <c r="M255" s="336" t="str">
        <f>IF(G255="", "", VLOOKUP(AO255,【参考】数式用!$AZ$3:$BA$6, 2, FALSE))</f>
        <v/>
      </c>
      <c r="N255" s="337" t="str">
        <f>IF(G255="","",VLOOKUP(G255,【参考】数式用!$A$4:$L$54,MATCH('別紙様式2-3（個表）'!M255,【参考】数式用!$J$3:$L$3,0)+9,FALSE))</f>
        <v/>
      </c>
      <c r="O255" s="453" t="s">
        <v>2396</v>
      </c>
      <c r="P255" s="338" t="str">
        <f t="shared" si="31"/>
        <v>未入力あり</v>
      </c>
      <c r="Q255" s="258" t="str">
        <f>IFERROR(IF(P255="未入力あり","",ROUNDDOWN(ROUNDDOWN($H255*$I255,0)*VLOOKUP($G255,【参考】数式用!$A$4:$E$54,3, FALSE),0)),"")</f>
        <v/>
      </c>
      <c r="R255" s="258" t="str">
        <f>IF(AM255="×", 0,IF(P255="未入力あり","",ROUNDDOWN(ROUNDDOWN($H255*$I255,0)*VLOOKUP($G255,【参考】数式用!$A$4:$E$54,4,FALSE),0)))</f>
        <v/>
      </c>
      <c r="S255" s="339" t="str">
        <f>IF(AN255="×", 0,IF(P255="未入力あり","",ROUNDDOWN(ROUNDDOWN($H255*$I255,0)*VLOOKUP($G255,【参考】数式用!$A$4:$E$54,5, FALSE),0)))</f>
        <v/>
      </c>
      <c r="T255" s="342"/>
      <c r="U255" s="343"/>
      <c r="AI255" s="345" t="str">
        <f t="shared" si="33"/>
        <v/>
      </c>
      <c r="AJ255" s="46" t="e">
        <f>VLOOKUP('別紙様式2-3（個表）'!$G255,【参考】数式用!$P$4:$Q$54,2, FALSE)</f>
        <v>#N/A</v>
      </c>
      <c r="AK255" s="46" t="e">
        <f>VLOOKUP('別紙様式2-3（個表）'!$G255,【参考】数式用!$P$4:$W$54,8, FALSE)</f>
        <v>#N/A</v>
      </c>
      <c r="AL255" s="46" t="e">
        <f>VLOOKUP('別紙様式2-3（個表）'!$G255,【参考】数式用!$P$4:$AD$54,15, FALSE)</f>
        <v>#N/A</v>
      </c>
      <c r="AM255" s="46" t="str">
        <f t="shared" si="34"/>
        <v/>
      </c>
      <c r="AN255" s="46" t="str">
        <f t="shared" si="35"/>
        <v/>
      </c>
      <c r="AO255" s="46" t="str">
        <f t="shared" si="36"/>
        <v/>
      </c>
      <c r="AP255" s="46" t="str">
        <f>IF(G255="", "", VLOOKUP(G255,【参考】数式用!$A$4:$M$54,13,FALSE))</f>
        <v/>
      </c>
      <c r="AQ255" s="46" t="str">
        <f t="shared" si="37"/>
        <v>―</v>
      </c>
    </row>
    <row r="256" spans="1:43" ht="45" customHeight="1">
      <c r="A256" s="114">
        <f t="shared" si="32"/>
        <v>242</v>
      </c>
      <c r="B256" s="115" t="str">
        <f>IF(基本情報入力シート!B299="","",基本情報入力シート!B299)</f>
        <v/>
      </c>
      <c r="C256" s="116" t="str">
        <f>IF(基本情報入力シート!L299="","",基本情報入力シート!L299)</f>
        <v/>
      </c>
      <c r="D256" s="116" t="str">
        <f>IF(基本情報入力シート!Q299="","",基本情報入力シート!Q299)</f>
        <v/>
      </c>
      <c r="E256" s="116" t="str">
        <f>IF(基本情報入力シート!V299="","",基本情報入力シート!V299)</f>
        <v/>
      </c>
      <c r="F256" s="116" t="str">
        <f>IF(基本情報入力シート!W299="","",基本情報入力シート!W299)</f>
        <v/>
      </c>
      <c r="G256" s="116" t="str">
        <f>IF(基本情報入力シート!Z299="","",基本情報入力シート!Z299)</f>
        <v/>
      </c>
      <c r="H256" s="216" t="str">
        <f>IF(基本情報入力シート!AD299="","",基本情報入力シート!AD299)</f>
        <v/>
      </c>
      <c r="I256" s="335" t="str">
        <f>IF(基本情報入力シート!AE299="","",基本情報入力シート!AE299)</f>
        <v/>
      </c>
      <c r="J256" s="450"/>
      <c r="K256" s="451"/>
      <c r="L256" s="449"/>
      <c r="M256" s="336" t="str">
        <f>IF(G256="", "", VLOOKUP(AO256,【参考】数式用!$AZ$3:$BA$6, 2, FALSE))</f>
        <v/>
      </c>
      <c r="N256" s="337" t="str">
        <f>IF(G256="","",VLOOKUP(G256,【参考】数式用!$A$4:$L$54,MATCH('別紙様式2-3（個表）'!M256,【参考】数式用!$J$3:$L$3,0)+9,FALSE))</f>
        <v/>
      </c>
      <c r="O256" s="453" t="s">
        <v>2396</v>
      </c>
      <c r="P256" s="338" t="str">
        <f t="shared" si="31"/>
        <v>未入力あり</v>
      </c>
      <c r="Q256" s="258" t="str">
        <f>IFERROR(IF(P256="未入力あり","",ROUNDDOWN(ROUNDDOWN($H256*$I256,0)*VLOOKUP($G256,【参考】数式用!$A$4:$E$54,3, FALSE),0)),"")</f>
        <v/>
      </c>
      <c r="R256" s="258" t="str">
        <f>IF(AM256="×", 0,IF(P256="未入力あり","",ROUNDDOWN(ROUNDDOWN($H256*$I256,0)*VLOOKUP($G256,【参考】数式用!$A$4:$E$54,4,FALSE),0)))</f>
        <v/>
      </c>
      <c r="S256" s="339" t="str">
        <f>IF(AN256="×", 0,IF(P256="未入力あり","",ROUNDDOWN(ROUNDDOWN($H256*$I256,0)*VLOOKUP($G256,【参考】数式用!$A$4:$E$54,5, FALSE),0)))</f>
        <v/>
      </c>
      <c r="T256" s="342"/>
      <c r="U256" s="343"/>
      <c r="AI256" s="345" t="str">
        <f t="shared" si="33"/>
        <v/>
      </c>
      <c r="AJ256" s="46" t="e">
        <f>VLOOKUP('別紙様式2-3（個表）'!$G256,【参考】数式用!$P$4:$Q$54,2, FALSE)</f>
        <v>#N/A</v>
      </c>
      <c r="AK256" s="46" t="e">
        <f>VLOOKUP('別紙様式2-3（個表）'!$G256,【参考】数式用!$P$4:$W$54,8, FALSE)</f>
        <v>#N/A</v>
      </c>
      <c r="AL256" s="46" t="e">
        <f>VLOOKUP('別紙様式2-3（個表）'!$G256,【参考】数式用!$P$4:$AD$54,15, FALSE)</f>
        <v>#N/A</v>
      </c>
      <c r="AM256" s="46" t="str">
        <f t="shared" si="34"/>
        <v/>
      </c>
      <c r="AN256" s="46" t="str">
        <f t="shared" si="35"/>
        <v/>
      </c>
      <c r="AO256" s="46" t="str">
        <f t="shared" si="36"/>
        <v/>
      </c>
      <c r="AP256" s="46" t="str">
        <f>IF(G256="", "", VLOOKUP(G256,【参考】数式用!$A$4:$M$54,13,FALSE))</f>
        <v/>
      </c>
      <c r="AQ256" s="46" t="str">
        <f t="shared" si="37"/>
        <v>―</v>
      </c>
    </row>
    <row r="257" spans="1:43" ht="45" customHeight="1">
      <c r="A257" s="114">
        <f t="shared" si="32"/>
        <v>243</v>
      </c>
      <c r="B257" s="115" t="str">
        <f>IF(基本情報入力シート!B300="","",基本情報入力シート!B300)</f>
        <v/>
      </c>
      <c r="C257" s="116" t="str">
        <f>IF(基本情報入力シート!L300="","",基本情報入力シート!L300)</f>
        <v/>
      </c>
      <c r="D257" s="116" t="str">
        <f>IF(基本情報入力シート!Q300="","",基本情報入力シート!Q300)</f>
        <v/>
      </c>
      <c r="E257" s="116" t="str">
        <f>IF(基本情報入力シート!V300="","",基本情報入力シート!V300)</f>
        <v/>
      </c>
      <c r="F257" s="116" t="str">
        <f>IF(基本情報入力シート!W300="","",基本情報入力シート!W300)</f>
        <v/>
      </c>
      <c r="G257" s="116" t="str">
        <f>IF(基本情報入力シート!Z300="","",基本情報入力シート!Z300)</f>
        <v/>
      </c>
      <c r="H257" s="216" t="str">
        <f>IF(基本情報入力シート!AD300="","",基本情報入力シート!AD300)</f>
        <v/>
      </c>
      <c r="I257" s="335" t="str">
        <f>IF(基本情報入力シート!AE300="","",基本情報入力シート!AE300)</f>
        <v/>
      </c>
      <c r="J257" s="450"/>
      <c r="K257" s="451"/>
      <c r="L257" s="449"/>
      <c r="M257" s="336" t="str">
        <f>IF(G257="", "", VLOOKUP(AO257,【参考】数式用!$AZ$3:$BA$6, 2, FALSE))</f>
        <v/>
      </c>
      <c r="N257" s="337" t="str">
        <f>IF(G257="","",VLOOKUP(G257,【参考】数式用!$A$4:$L$54,MATCH('別紙様式2-3（個表）'!M257,【参考】数式用!$J$3:$L$3,0)+9,FALSE))</f>
        <v/>
      </c>
      <c r="O257" s="453" t="s">
        <v>2396</v>
      </c>
      <c r="P257" s="338" t="str">
        <f t="shared" si="31"/>
        <v>未入力あり</v>
      </c>
      <c r="Q257" s="258" t="str">
        <f>IFERROR(IF(P257="未入力あり","",ROUNDDOWN(ROUNDDOWN($H257*$I257,0)*VLOOKUP($G257,【参考】数式用!$A$4:$E$54,3, FALSE),0)),"")</f>
        <v/>
      </c>
      <c r="R257" s="258" t="str">
        <f>IF(AM257="×", 0,IF(P257="未入力あり","",ROUNDDOWN(ROUNDDOWN($H257*$I257,0)*VLOOKUP($G257,【参考】数式用!$A$4:$E$54,4,FALSE),0)))</f>
        <v/>
      </c>
      <c r="S257" s="339" t="str">
        <f>IF(AN257="×", 0,IF(P257="未入力あり","",ROUNDDOWN(ROUNDDOWN($H257*$I257,0)*VLOOKUP($G257,【参考】数式用!$A$4:$E$54,5, FALSE),0)))</f>
        <v/>
      </c>
      <c r="T257" s="342"/>
      <c r="U257" s="343"/>
      <c r="AI257" s="345" t="str">
        <f t="shared" si="33"/>
        <v/>
      </c>
      <c r="AJ257" s="46" t="e">
        <f>VLOOKUP('別紙様式2-3（個表）'!$G257,【参考】数式用!$P$4:$Q$54,2, FALSE)</f>
        <v>#N/A</v>
      </c>
      <c r="AK257" s="46" t="e">
        <f>VLOOKUP('別紙様式2-3（個表）'!$G257,【参考】数式用!$P$4:$W$54,8, FALSE)</f>
        <v>#N/A</v>
      </c>
      <c r="AL257" s="46" t="e">
        <f>VLOOKUP('別紙様式2-3（個表）'!$G257,【参考】数式用!$P$4:$AD$54,15, FALSE)</f>
        <v>#N/A</v>
      </c>
      <c r="AM257" s="46" t="str">
        <f t="shared" si="34"/>
        <v/>
      </c>
      <c r="AN257" s="46" t="str">
        <f t="shared" si="35"/>
        <v/>
      </c>
      <c r="AO257" s="46" t="str">
        <f t="shared" si="36"/>
        <v/>
      </c>
      <c r="AP257" s="46" t="str">
        <f>IF(G257="", "", VLOOKUP(G257,【参考】数式用!$A$4:$M$54,13,FALSE))</f>
        <v/>
      </c>
      <c r="AQ257" s="46" t="str">
        <f t="shared" si="37"/>
        <v>―</v>
      </c>
    </row>
    <row r="258" spans="1:43" ht="45" customHeight="1">
      <c r="A258" s="114">
        <f t="shared" si="32"/>
        <v>244</v>
      </c>
      <c r="B258" s="115" t="str">
        <f>IF(基本情報入力シート!B301="","",基本情報入力シート!B301)</f>
        <v/>
      </c>
      <c r="C258" s="116" t="str">
        <f>IF(基本情報入力シート!L301="","",基本情報入力シート!L301)</f>
        <v/>
      </c>
      <c r="D258" s="116" t="str">
        <f>IF(基本情報入力シート!Q301="","",基本情報入力シート!Q301)</f>
        <v/>
      </c>
      <c r="E258" s="116" t="str">
        <f>IF(基本情報入力シート!V301="","",基本情報入力シート!V301)</f>
        <v/>
      </c>
      <c r="F258" s="116" t="str">
        <f>IF(基本情報入力シート!W301="","",基本情報入力シート!W301)</f>
        <v/>
      </c>
      <c r="G258" s="116" t="str">
        <f>IF(基本情報入力シート!Z301="","",基本情報入力シート!Z301)</f>
        <v/>
      </c>
      <c r="H258" s="216" t="str">
        <f>IF(基本情報入力シート!AD301="","",基本情報入力シート!AD301)</f>
        <v/>
      </c>
      <c r="I258" s="335" t="str">
        <f>IF(基本情報入力シート!AE301="","",基本情報入力シート!AE301)</f>
        <v/>
      </c>
      <c r="J258" s="450"/>
      <c r="K258" s="451"/>
      <c r="L258" s="449"/>
      <c r="M258" s="336" t="str">
        <f>IF(G258="", "", VLOOKUP(AO258,【参考】数式用!$AZ$3:$BA$6, 2, FALSE))</f>
        <v/>
      </c>
      <c r="N258" s="337" t="str">
        <f>IF(G258="","",VLOOKUP(G258,【参考】数式用!$A$4:$L$54,MATCH('別紙様式2-3（個表）'!M258,【参考】数式用!$J$3:$L$3,0)+9,FALSE))</f>
        <v/>
      </c>
      <c r="O258" s="453" t="s">
        <v>2396</v>
      </c>
      <c r="P258" s="338" t="str">
        <f t="shared" si="31"/>
        <v>未入力あり</v>
      </c>
      <c r="Q258" s="258" t="str">
        <f>IFERROR(IF(P258="未入力あり","",ROUNDDOWN(ROUNDDOWN($H258*$I258,0)*VLOOKUP($G258,【参考】数式用!$A$4:$E$54,3, FALSE),0)),"")</f>
        <v/>
      </c>
      <c r="R258" s="258" t="str">
        <f>IF(AM258="×", 0,IF(P258="未入力あり","",ROUNDDOWN(ROUNDDOWN($H258*$I258,0)*VLOOKUP($G258,【参考】数式用!$A$4:$E$54,4,FALSE),0)))</f>
        <v/>
      </c>
      <c r="S258" s="339" t="str">
        <f>IF(AN258="×", 0,IF(P258="未入力あり","",ROUNDDOWN(ROUNDDOWN($H258*$I258,0)*VLOOKUP($G258,【参考】数式用!$A$4:$E$54,5, FALSE),0)))</f>
        <v/>
      </c>
      <c r="T258" s="342"/>
      <c r="U258" s="343"/>
      <c r="AI258" s="345" t="str">
        <f t="shared" si="33"/>
        <v/>
      </c>
      <c r="AJ258" s="46" t="e">
        <f>VLOOKUP('別紙様式2-3（個表）'!$G258,【参考】数式用!$P$4:$Q$54,2, FALSE)</f>
        <v>#N/A</v>
      </c>
      <c r="AK258" s="46" t="e">
        <f>VLOOKUP('別紙様式2-3（個表）'!$G258,【参考】数式用!$P$4:$W$54,8, FALSE)</f>
        <v>#N/A</v>
      </c>
      <c r="AL258" s="46" t="e">
        <f>VLOOKUP('別紙様式2-3（個表）'!$G258,【参考】数式用!$P$4:$AD$54,15, FALSE)</f>
        <v>#N/A</v>
      </c>
      <c r="AM258" s="46" t="str">
        <f t="shared" si="34"/>
        <v/>
      </c>
      <c r="AN258" s="46" t="str">
        <f t="shared" si="35"/>
        <v/>
      </c>
      <c r="AO258" s="46" t="str">
        <f t="shared" si="36"/>
        <v/>
      </c>
      <c r="AP258" s="46" t="str">
        <f>IF(G258="", "", VLOOKUP(G258,【参考】数式用!$A$4:$M$54,13,FALSE))</f>
        <v/>
      </c>
      <c r="AQ258" s="46" t="str">
        <f t="shared" si="37"/>
        <v>―</v>
      </c>
    </row>
    <row r="259" spans="1:43" ht="45" customHeight="1">
      <c r="A259" s="114">
        <f t="shared" si="32"/>
        <v>245</v>
      </c>
      <c r="B259" s="115" t="str">
        <f>IF(基本情報入力シート!B302="","",基本情報入力シート!B302)</f>
        <v/>
      </c>
      <c r="C259" s="116" t="str">
        <f>IF(基本情報入力シート!L302="","",基本情報入力シート!L302)</f>
        <v/>
      </c>
      <c r="D259" s="116" t="str">
        <f>IF(基本情報入力シート!Q302="","",基本情報入力シート!Q302)</f>
        <v/>
      </c>
      <c r="E259" s="116" t="str">
        <f>IF(基本情報入力シート!V302="","",基本情報入力シート!V302)</f>
        <v/>
      </c>
      <c r="F259" s="116" t="str">
        <f>IF(基本情報入力シート!W302="","",基本情報入力シート!W302)</f>
        <v/>
      </c>
      <c r="G259" s="116" t="str">
        <f>IF(基本情報入力シート!Z302="","",基本情報入力シート!Z302)</f>
        <v/>
      </c>
      <c r="H259" s="216" t="str">
        <f>IF(基本情報入力シート!AD302="","",基本情報入力シート!AD302)</f>
        <v/>
      </c>
      <c r="I259" s="335" t="str">
        <f>IF(基本情報入力シート!AE302="","",基本情報入力シート!AE302)</f>
        <v/>
      </c>
      <c r="J259" s="450"/>
      <c r="K259" s="451"/>
      <c r="L259" s="449"/>
      <c r="M259" s="336" t="str">
        <f>IF(G259="", "", VLOOKUP(AO259,【参考】数式用!$AZ$3:$BA$6, 2, FALSE))</f>
        <v/>
      </c>
      <c r="N259" s="337" t="str">
        <f>IF(G259="","",VLOOKUP(G259,【参考】数式用!$A$4:$L$54,MATCH('別紙様式2-3（個表）'!M259,【参考】数式用!$J$3:$L$3,0)+9,FALSE))</f>
        <v/>
      </c>
      <c r="O259" s="453" t="s">
        <v>2396</v>
      </c>
      <c r="P259" s="338" t="str">
        <f t="shared" si="31"/>
        <v>未入力あり</v>
      </c>
      <c r="Q259" s="258" t="str">
        <f>IFERROR(IF(P259="未入力あり","",ROUNDDOWN(ROUNDDOWN($H259*$I259,0)*VLOOKUP($G259,【参考】数式用!$A$4:$E$54,3, FALSE),0)),"")</f>
        <v/>
      </c>
      <c r="R259" s="258" t="str">
        <f>IF(AM259="×", 0,IF(P259="未入力あり","",ROUNDDOWN(ROUNDDOWN($H259*$I259,0)*VLOOKUP($G259,【参考】数式用!$A$4:$E$54,4,FALSE),0)))</f>
        <v/>
      </c>
      <c r="S259" s="339" t="str">
        <f>IF(AN259="×", 0,IF(P259="未入力あり","",ROUNDDOWN(ROUNDDOWN($H259*$I259,0)*VLOOKUP($G259,【参考】数式用!$A$4:$E$54,5, FALSE),0)))</f>
        <v/>
      </c>
      <c r="T259" s="342"/>
      <c r="U259" s="343"/>
      <c r="AI259" s="345" t="str">
        <f t="shared" si="33"/>
        <v/>
      </c>
      <c r="AJ259" s="46" t="e">
        <f>VLOOKUP('別紙様式2-3（個表）'!$G259,【参考】数式用!$P$4:$Q$54,2, FALSE)</f>
        <v>#N/A</v>
      </c>
      <c r="AK259" s="46" t="e">
        <f>VLOOKUP('別紙様式2-3（個表）'!$G259,【参考】数式用!$P$4:$W$54,8, FALSE)</f>
        <v>#N/A</v>
      </c>
      <c r="AL259" s="46" t="e">
        <f>VLOOKUP('別紙様式2-3（個表）'!$G259,【参考】数式用!$P$4:$AD$54,15, FALSE)</f>
        <v>#N/A</v>
      </c>
      <c r="AM259" s="46" t="str">
        <f t="shared" si="34"/>
        <v/>
      </c>
      <c r="AN259" s="46" t="str">
        <f t="shared" si="35"/>
        <v/>
      </c>
      <c r="AO259" s="46" t="str">
        <f t="shared" si="36"/>
        <v/>
      </c>
      <c r="AP259" s="46" t="str">
        <f>IF(G259="", "", VLOOKUP(G259,【参考】数式用!$A$4:$M$54,13,FALSE))</f>
        <v/>
      </c>
      <c r="AQ259" s="46" t="str">
        <f t="shared" si="37"/>
        <v>―</v>
      </c>
    </row>
    <row r="260" spans="1:43" ht="45" customHeight="1">
      <c r="A260" s="114">
        <f t="shared" si="32"/>
        <v>246</v>
      </c>
      <c r="B260" s="115" t="str">
        <f>IF(基本情報入力シート!B303="","",基本情報入力シート!B303)</f>
        <v/>
      </c>
      <c r="C260" s="116" t="str">
        <f>IF(基本情報入力シート!L303="","",基本情報入力シート!L303)</f>
        <v/>
      </c>
      <c r="D260" s="116" t="str">
        <f>IF(基本情報入力シート!Q303="","",基本情報入力シート!Q303)</f>
        <v/>
      </c>
      <c r="E260" s="116" t="str">
        <f>IF(基本情報入力シート!V303="","",基本情報入力シート!V303)</f>
        <v/>
      </c>
      <c r="F260" s="116" t="str">
        <f>IF(基本情報入力シート!W303="","",基本情報入力シート!W303)</f>
        <v/>
      </c>
      <c r="G260" s="116" t="str">
        <f>IF(基本情報入力シート!Z303="","",基本情報入力シート!Z303)</f>
        <v/>
      </c>
      <c r="H260" s="216" t="str">
        <f>IF(基本情報入力シート!AD303="","",基本情報入力シート!AD303)</f>
        <v/>
      </c>
      <c r="I260" s="335" t="str">
        <f>IF(基本情報入力シート!AE303="","",基本情報入力シート!AE303)</f>
        <v/>
      </c>
      <c r="J260" s="450"/>
      <c r="K260" s="451"/>
      <c r="L260" s="449"/>
      <c r="M260" s="336" t="str">
        <f>IF(G260="", "", VLOOKUP(AO260,【参考】数式用!$AZ$3:$BA$6, 2, FALSE))</f>
        <v/>
      </c>
      <c r="N260" s="337" t="str">
        <f>IF(G260="","",VLOOKUP(G260,【参考】数式用!$A$4:$L$54,MATCH('別紙様式2-3（個表）'!M260,【参考】数式用!$J$3:$L$3,0)+9,FALSE))</f>
        <v/>
      </c>
      <c r="O260" s="453" t="s">
        <v>2396</v>
      </c>
      <c r="P260" s="338" t="str">
        <f t="shared" si="31"/>
        <v>未入力あり</v>
      </c>
      <c r="Q260" s="258" t="str">
        <f>IFERROR(IF(P260="未入力あり","",ROUNDDOWN(ROUNDDOWN($H260*$I260,0)*VLOOKUP($G260,【参考】数式用!$A$4:$E$54,3, FALSE),0)),"")</f>
        <v/>
      </c>
      <c r="R260" s="258" t="str">
        <f>IF(AM260="×", 0,IF(P260="未入力あり","",ROUNDDOWN(ROUNDDOWN($H260*$I260,0)*VLOOKUP($G260,【参考】数式用!$A$4:$E$54,4,FALSE),0)))</f>
        <v/>
      </c>
      <c r="S260" s="339" t="str">
        <f>IF(AN260="×", 0,IF(P260="未入力あり","",ROUNDDOWN(ROUNDDOWN($H260*$I260,0)*VLOOKUP($G260,【参考】数式用!$A$4:$E$54,5, FALSE),0)))</f>
        <v/>
      </c>
      <c r="T260" s="342"/>
      <c r="U260" s="343"/>
      <c r="AI260" s="345" t="str">
        <f t="shared" si="33"/>
        <v/>
      </c>
      <c r="AJ260" s="46" t="e">
        <f>VLOOKUP('別紙様式2-3（個表）'!$G260,【参考】数式用!$P$4:$Q$54,2, FALSE)</f>
        <v>#N/A</v>
      </c>
      <c r="AK260" s="46" t="e">
        <f>VLOOKUP('別紙様式2-3（個表）'!$G260,【参考】数式用!$P$4:$W$54,8, FALSE)</f>
        <v>#N/A</v>
      </c>
      <c r="AL260" s="46" t="e">
        <f>VLOOKUP('別紙様式2-3（個表）'!$G260,【参考】数式用!$P$4:$AD$54,15, FALSE)</f>
        <v>#N/A</v>
      </c>
      <c r="AM260" s="46" t="str">
        <f t="shared" si="34"/>
        <v/>
      </c>
      <c r="AN260" s="46" t="str">
        <f t="shared" si="35"/>
        <v/>
      </c>
      <c r="AO260" s="46" t="str">
        <f t="shared" si="36"/>
        <v/>
      </c>
      <c r="AP260" s="46" t="str">
        <f>IF(G260="", "", VLOOKUP(G260,【参考】数式用!$A$4:$M$54,13,FALSE))</f>
        <v/>
      </c>
      <c r="AQ260" s="46" t="str">
        <f t="shared" si="37"/>
        <v>―</v>
      </c>
    </row>
    <row r="261" spans="1:43" ht="45" customHeight="1">
      <c r="A261" s="114">
        <f t="shared" si="32"/>
        <v>247</v>
      </c>
      <c r="B261" s="115" t="str">
        <f>IF(基本情報入力シート!B304="","",基本情報入力シート!B304)</f>
        <v/>
      </c>
      <c r="C261" s="116" t="str">
        <f>IF(基本情報入力シート!L304="","",基本情報入力シート!L304)</f>
        <v/>
      </c>
      <c r="D261" s="116" t="str">
        <f>IF(基本情報入力シート!Q304="","",基本情報入力シート!Q304)</f>
        <v/>
      </c>
      <c r="E261" s="116" t="str">
        <f>IF(基本情報入力シート!V304="","",基本情報入力シート!V304)</f>
        <v/>
      </c>
      <c r="F261" s="116" t="str">
        <f>IF(基本情報入力シート!W304="","",基本情報入力シート!W304)</f>
        <v/>
      </c>
      <c r="G261" s="116" t="str">
        <f>IF(基本情報入力シート!Z304="","",基本情報入力シート!Z304)</f>
        <v/>
      </c>
      <c r="H261" s="216" t="str">
        <f>IF(基本情報入力シート!AD304="","",基本情報入力シート!AD304)</f>
        <v/>
      </c>
      <c r="I261" s="335" t="str">
        <f>IF(基本情報入力シート!AE304="","",基本情報入力シート!AE304)</f>
        <v/>
      </c>
      <c r="J261" s="450"/>
      <c r="K261" s="451"/>
      <c r="L261" s="449"/>
      <c r="M261" s="336" t="str">
        <f>IF(G261="", "", VLOOKUP(AO261,【参考】数式用!$AZ$3:$BA$6, 2, FALSE))</f>
        <v/>
      </c>
      <c r="N261" s="337" t="str">
        <f>IF(G261="","",VLOOKUP(G261,【参考】数式用!$A$4:$L$54,MATCH('別紙様式2-3（個表）'!M261,【参考】数式用!$J$3:$L$3,0)+9,FALSE))</f>
        <v/>
      </c>
      <c r="O261" s="453" t="s">
        <v>2396</v>
      </c>
      <c r="P261" s="338" t="str">
        <f t="shared" si="31"/>
        <v>未入力あり</v>
      </c>
      <c r="Q261" s="258" t="str">
        <f>IFERROR(IF(P261="未入力あり","",ROUNDDOWN(ROUNDDOWN($H261*$I261,0)*VLOOKUP($G261,【参考】数式用!$A$4:$E$54,3, FALSE),0)),"")</f>
        <v/>
      </c>
      <c r="R261" s="258" t="str">
        <f>IF(AM261="×", 0,IF(P261="未入力あり","",ROUNDDOWN(ROUNDDOWN($H261*$I261,0)*VLOOKUP($G261,【参考】数式用!$A$4:$E$54,4,FALSE),0)))</f>
        <v/>
      </c>
      <c r="S261" s="339" t="str">
        <f>IF(AN261="×", 0,IF(P261="未入力あり","",ROUNDDOWN(ROUNDDOWN($H261*$I261,0)*VLOOKUP($G261,【参考】数式用!$A$4:$E$54,5, FALSE),0)))</f>
        <v/>
      </c>
      <c r="T261" s="342"/>
      <c r="U261" s="343"/>
      <c r="AI261" s="345" t="str">
        <f t="shared" si="33"/>
        <v/>
      </c>
      <c r="AJ261" s="46" t="e">
        <f>VLOOKUP('別紙様式2-3（個表）'!$G261,【参考】数式用!$P$4:$Q$54,2, FALSE)</f>
        <v>#N/A</v>
      </c>
      <c r="AK261" s="46" t="e">
        <f>VLOOKUP('別紙様式2-3（個表）'!$G261,【参考】数式用!$P$4:$W$54,8, FALSE)</f>
        <v>#N/A</v>
      </c>
      <c r="AL261" s="46" t="e">
        <f>VLOOKUP('別紙様式2-3（個表）'!$G261,【参考】数式用!$P$4:$AD$54,15, FALSE)</f>
        <v>#N/A</v>
      </c>
      <c r="AM261" s="46" t="str">
        <f t="shared" si="34"/>
        <v/>
      </c>
      <c r="AN261" s="46" t="str">
        <f t="shared" si="35"/>
        <v/>
      </c>
      <c r="AO261" s="46" t="str">
        <f t="shared" si="36"/>
        <v/>
      </c>
      <c r="AP261" s="46" t="str">
        <f>IF(G261="", "", VLOOKUP(G261,【参考】数式用!$A$4:$M$54,13,FALSE))</f>
        <v/>
      </c>
      <c r="AQ261" s="46" t="str">
        <f t="shared" si="37"/>
        <v>―</v>
      </c>
    </row>
    <row r="262" spans="1:43" ht="45" customHeight="1">
      <c r="A262" s="114">
        <f t="shared" si="32"/>
        <v>248</v>
      </c>
      <c r="B262" s="115" t="str">
        <f>IF(基本情報入力シート!B305="","",基本情報入力シート!B305)</f>
        <v/>
      </c>
      <c r="C262" s="116" t="str">
        <f>IF(基本情報入力シート!L305="","",基本情報入力シート!L305)</f>
        <v/>
      </c>
      <c r="D262" s="116" t="str">
        <f>IF(基本情報入力シート!Q305="","",基本情報入力シート!Q305)</f>
        <v/>
      </c>
      <c r="E262" s="116" t="str">
        <f>IF(基本情報入力シート!V305="","",基本情報入力シート!V305)</f>
        <v/>
      </c>
      <c r="F262" s="116" t="str">
        <f>IF(基本情報入力シート!W305="","",基本情報入力シート!W305)</f>
        <v/>
      </c>
      <c r="G262" s="116" t="str">
        <f>IF(基本情報入力シート!Z305="","",基本情報入力シート!Z305)</f>
        <v/>
      </c>
      <c r="H262" s="216" t="str">
        <f>IF(基本情報入力シート!AD305="","",基本情報入力シート!AD305)</f>
        <v/>
      </c>
      <c r="I262" s="335" t="str">
        <f>IF(基本情報入力シート!AE305="","",基本情報入力シート!AE305)</f>
        <v/>
      </c>
      <c r="J262" s="450"/>
      <c r="K262" s="451"/>
      <c r="L262" s="449"/>
      <c r="M262" s="336" t="str">
        <f>IF(G262="", "", VLOOKUP(AO262,【参考】数式用!$AZ$3:$BA$6, 2, FALSE))</f>
        <v/>
      </c>
      <c r="N262" s="337" t="str">
        <f>IF(G262="","",VLOOKUP(G262,【参考】数式用!$A$4:$L$54,MATCH('別紙様式2-3（個表）'!M262,【参考】数式用!$J$3:$L$3,0)+9,FALSE))</f>
        <v/>
      </c>
      <c r="O262" s="453" t="s">
        <v>2396</v>
      </c>
      <c r="P262" s="338" t="str">
        <f t="shared" si="31"/>
        <v>未入力あり</v>
      </c>
      <c r="Q262" s="258" t="str">
        <f>IFERROR(IF(P262="未入力あり","",ROUNDDOWN(ROUNDDOWN($H262*$I262,0)*VLOOKUP($G262,【参考】数式用!$A$4:$E$54,3, FALSE),0)),"")</f>
        <v/>
      </c>
      <c r="R262" s="258" t="str">
        <f>IF(AM262="×", 0,IF(P262="未入力あり","",ROUNDDOWN(ROUNDDOWN($H262*$I262,0)*VLOOKUP($G262,【参考】数式用!$A$4:$E$54,4,FALSE),0)))</f>
        <v/>
      </c>
      <c r="S262" s="339" t="str">
        <f>IF(AN262="×", 0,IF(P262="未入力あり","",ROUNDDOWN(ROUNDDOWN($H262*$I262,0)*VLOOKUP($G262,【参考】数式用!$A$4:$E$54,5, FALSE),0)))</f>
        <v/>
      </c>
      <c r="T262" s="342"/>
      <c r="U262" s="343"/>
      <c r="AI262" s="345" t="str">
        <f t="shared" si="33"/>
        <v/>
      </c>
      <c r="AJ262" s="46" t="e">
        <f>VLOOKUP('別紙様式2-3（個表）'!$G262,【参考】数式用!$P$4:$Q$54,2, FALSE)</f>
        <v>#N/A</v>
      </c>
      <c r="AK262" s="46" t="e">
        <f>VLOOKUP('別紙様式2-3（個表）'!$G262,【参考】数式用!$P$4:$W$54,8, FALSE)</f>
        <v>#N/A</v>
      </c>
      <c r="AL262" s="46" t="e">
        <f>VLOOKUP('別紙様式2-3（個表）'!$G262,【参考】数式用!$P$4:$AD$54,15, FALSE)</f>
        <v>#N/A</v>
      </c>
      <c r="AM262" s="46" t="str">
        <f t="shared" si="34"/>
        <v/>
      </c>
      <c r="AN262" s="46" t="str">
        <f t="shared" si="35"/>
        <v/>
      </c>
      <c r="AO262" s="46" t="str">
        <f t="shared" si="36"/>
        <v/>
      </c>
      <c r="AP262" s="46" t="str">
        <f>IF(G262="", "", VLOOKUP(G262,【参考】数式用!$A$4:$M$54,13,FALSE))</f>
        <v/>
      </c>
      <c r="AQ262" s="46" t="str">
        <f t="shared" si="37"/>
        <v>―</v>
      </c>
    </row>
    <row r="263" spans="1:43" ht="45" customHeight="1">
      <c r="A263" s="114">
        <f t="shared" si="32"/>
        <v>249</v>
      </c>
      <c r="B263" s="115" t="str">
        <f>IF(基本情報入力シート!B306="","",基本情報入力シート!B306)</f>
        <v/>
      </c>
      <c r="C263" s="116" t="str">
        <f>IF(基本情報入力シート!L306="","",基本情報入力シート!L306)</f>
        <v/>
      </c>
      <c r="D263" s="116" t="str">
        <f>IF(基本情報入力シート!Q306="","",基本情報入力シート!Q306)</f>
        <v/>
      </c>
      <c r="E263" s="116" t="str">
        <f>IF(基本情報入力シート!V306="","",基本情報入力シート!V306)</f>
        <v/>
      </c>
      <c r="F263" s="116" t="str">
        <f>IF(基本情報入力シート!W306="","",基本情報入力シート!W306)</f>
        <v/>
      </c>
      <c r="G263" s="116" t="str">
        <f>IF(基本情報入力シート!Z306="","",基本情報入力シート!Z306)</f>
        <v/>
      </c>
      <c r="H263" s="216" t="str">
        <f>IF(基本情報入力シート!AD306="","",基本情報入力シート!AD306)</f>
        <v/>
      </c>
      <c r="I263" s="335" t="str">
        <f>IF(基本情報入力シート!AE306="","",基本情報入力シート!AE306)</f>
        <v/>
      </c>
      <c r="J263" s="450"/>
      <c r="K263" s="451"/>
      <c r="L263" s="449"/>
      <c r="M263" s="336" t="str">
        <f>IF(G263="", "", VLOOKUP(AO263,【参考】数式用!$AZ$3:$BA$6, 2, FALSE))</f>
        <v/>
      </c>
      <c r="N263" s="337" t="str">
        <f>IF(G263="","",VLOOKUP(G263,【参考】数式用!$A$4:$L$54,MATCH('別紙様式2-3（個表）'!M263,【参考】数式用!$J$3:$L$3,0)+9,FALSE))</f>
        <v/>
      </c>
      <c r="O263" s="453" t="s">
        <v>2396</v>
      </c>
      <c r="P263" s="338" t="str">
        <f t="shared" si="31"/>
        <v>未入力あり</v>
      </c>
      <c r="Q263" s="258" t="str">
        <f>IFERROR(IF(P263="未入力あり","",ROUNDDOWN(ROUNDDOWN($H263*$I263,0)*VLOOKUP($G263,【参考】数式用!$A$4:$E$54,3, FALSE),0)),"")</f>
        <v/>
      </c>
      <c r="R263" s="258" t="str">
        <f>IF(AM263="×", 0,IF(P263="未入力あり","",ROUNDDOWN(ROUNDDOWN($H263*$I263,0)*VLOOKUP($G263,【参考】数式用!$A$4:$E$54,4,FALSE),0)))</f>
        <v/>
      </c>
      <c r="S263" s="339" t="str">
        <f>IF(AN263="×", 0,IF(P263="未入力あり","",ROUNDDOWN(ROUNDDOWN($H263*$I263,0)*VLOOKUP($G263,【参考】数式用!$A$4:$E$54,5, FALSE),0)))</f>
        <v/>
      </c>
      <c r="T263" s="342"/>
      <c r="U263" s="343"/>
      <c r="AI263" s="345" t="str">
        <f t="shared" si="33"/>
        <v/>
      </c>
      <c r="AJ263" s="46" t="e">
        <f>VLOOKUP('別紙様式2-3（個表）'!$G263,【参考】数式用!$P$4:$Q$54,2, FALSE)</f>
        <v>#N/A</v>
      </c>
      <c r="AK263" s="46" t="e">
        <f>VLOOKUP('別紙様式2-3（個表）'!$G263,【参考】数式用!$P$4:$W$54,8, FALSE)</f>
        <v>#N/A</v>
      </c>
      <c r="AL263" s="46" t="e">
        <f>VLOOKUP('別紙様式2-3（個表）'!$G263,【参考】数式用!$P$4:$AD$54,15, FALSE)</f>
        <v>#N/A</v>
      </c>
      <c r="AM263" s="46" t="str">
        <f t="shared" si="34"/>
        <v/>
      </c>
      <c r="AN263" s="46" t="str">
        <f t="shared" si="35"/>
        <v/>
      </c>
      <c r="AO263" s="46" t="str">
        <f t="shared" si="36"/>
        <v/>
      </c>
      <c r="AP263" s="46" t="str">
        <f>IF(G263="", "", VLOOKUP(G263,【参考】数式用!$A$4:$M$54,13,FALSE))</f>
        <v/>
      </c>
      <c r="AQ263" s="46" t="str">
        <f t="shared" si="37"/>
        <v>―</v>
      </c>
    </row>
    <row r="264" spans="1:43" ht="45" customHeight="1">
      <c r="A264" s="114">
        <f t="shared" si="32"/>
        <v>250</v>
      </c>
      <c r="B264" s="115" t="str">
        <f>IF(基本情報入力シート!B307="","",基本情報入力シート!B307)</f>
        <v/>
      </c>
      <c r="C264" s="116" t="str">
        <f>IF(基本情報入力シート!L307="","",基本情報入力シート!L307)</f>
        <v/>
      </c>
      <c r="D264" s="116" t="str">
        <f>IF(基本情報入力シート!Q307="","",基本情報入力シート!Q307)</f>
        <v/>
      </c>
      <c r="E264" s="116" t="str">
        <f>IF(基本情報入力シート!V307="","",基本情報入力シート!V307)</f>
        <v/>
      </c>
      <c r="F264" s="116" t="str">
        <f>IF(基本情報入力シート!W307="","",基本情報入力シート!W307)</f>
        <v/>
      </c>
      <c r="G264" s="116" t="str">
        <f>IF(基本情報入力シート!Z307="","",基本情報入力シート!Z307)</f>
        <v/>
      </c>
      <c r="H264" s="216" t="str">
        <f>IF(基本情報入力シート!AD307="","",基本情報入力シート!AD307)</f>
        <v/>
      </c>
      <c r="I264" s="335" t="str">
        <f>IF(基本情報入力シート!AE307="","",基本情報入力シート!AE307)</f>
        <v/>
      </c>
      <c r="J264" s="450"/>
      <c r="K264" s="451"/>
      <c r="L264" s="449"/>
      <c r="M264" s="336" t="str">
        <f>IF(G264="", "", VLOOKUP(AO264,【参考】数式用!$AZ$3:$BA$6, 2, FALSE))</f>
        <v/>
      </c>
      <c r="N264" s="337" t="str">
        <f>IF(G264="","",VLOOKUP(G264,【参考】数式用!$A$4:$L$54,MATCH('別紙様式2-3（個表）'!M264,【参考】数式用!$J$3:$L$3,0)+9,FALSE))</f>
        <v/>
      </c>
      <c r="O264" s="453" t="s">
        <v>2396</v>
      </c>
      <c r="P264" s="338" t="str">
        <f t="shared" si="31"/>
        <v>未入力あり</v>
      </c>
      <c r="Q264" s="258" t="str">
        <f>IFERROR(IF(P264="未入力あり","",ROUNDDOWN(ROUNDDOWN($H264*$I264,0)*VLOOKUP($G264,【参考】数式用!$A$4:$E$54,3, FALSE),0)),"")</f>
        <v/>
      </c>
      <c r="R264" s="258" t="str">
        <f>IF(AM264="×", 0,IF(P264="未入力あり","",ROUNDDOWN(ROUNDDOWN($H264*$I264,0)*VLOOKUP($G264,【参考】数式用!$A$4:$E$54,4,FALSE),0)))</f>
        <v/>
      </c>
      <c r="S264" s="339" t="str">
        <f>IF(AN264="×", 0,IF(P264="未入力あり","",ROUNDDOWN(ROUNDDOWN($H264*$I264,0)*VLOOKUP($G264,【参考】数式用!$A$4:$E$54,5, FALSE),0)))</f>
        <v/>
      </c>
      <c r="T264" s="342"/>
      <c r="U264" s="343"/>
      <c r="AI264" s="345" t="str">
        <f t="shared" si="33"/>
        <v/>
      </c>
      <c r="AJ264" s="46" t="e">
        <f>VLOOKUP('別紙様式2-3（個表）'!$G264,【参考】数式用!$P$4:$Q$54,2, FALSE)</f>
        <v>#N/A</v>
      </c>
      <c r="AK264" s="46" t="e">
        <f>VLOOKUP('別紙様式2-3（個表）'!$G264,【参考】数式用!$P$4:$W$54,8, FALSE)</f>
        <v>#N/A</v>
      </c>
      <c r="AL264" s="46" t="e">
        <f>VLOOKUP('別紙様式2-3（個表）'!$G264,【参考】数式用!$P$4:$AD$54,15, FALSE)</f>
        <v>#N/A</v>
      </c>
      <c r="AM264" s="46" t="str">
        <f t="shared" si="34"/>
        <v/>
      </c>
      <c r="AN264" s="46" t="str">
        <f t="shared" si="35"/>
        <v/>
      </c>
      <c r="AO264" s="46" t="str">
        <f t="shared" si="36"/>
        <v/>
      </c>
      <c r="AP264" s="46" t="str">
        <f>IF(G264="", "", VLOOKUP(G264,【参考】数式用!$A$4:$M$54,13,FALSE))</f>
        <v/>
      </c>
      <c r="AQ264" s="46" t="str">
        <f t="shared" si="37"/>
        <v>―</v>
      </c>
    </row>
    <row r="265" spans="1:43" ht="45" customHeight="1">
      <c r="A265" s="114">
        <f t="shared" si="32"/>
        <v>251</v>
      </c>
      <c r="B265" s="115" t="str">
        <f>IF(基本情報入力シート!B308="","",基本情報入力シート!B308)</f>
        <v/>
      </c>
      <c r="C265" s="116" t="str">
        <f>IF(基本情報入力シート!L308="","",基本情報入力シート!L308)</f>
        <v/>
      </c>
      <c r="D265" s="116" t="str">
        <f>IF(基本情報入力シート!Q308="","",基本情報入力シート!Q308)</f>
        <v/>
      </c>
      <c r="E265" s="116" t="str">
        <f>IF(基本情報入力シート!V308="","",基本情報入力シート!V308)</f>
        <v/>
      </c>
      <c r="F265" s="116" t="str">
        <f>IF(基本情報入力シート!W308="","",基本情報入力シート!W308)</f>
        <v/>
      </c>
      <c r="G265" s="116" t="str">
        <f>IF(基本情報入力シート!Z308="","",基本情報入力シート!Z308)</f>
        <v/>
      </c>
      <c r="H265" s="216" t="str">
        <f>IF(基本情報入力シート!AD308="","",基本情報入力シート!AD308)</f>
        <v/>
      </c>
      <c r="I265" s="335" t="str">
        <f>IF(基本情報入力シート!AE308="","",基本情報入力シート!AE308)</f>
        <v/>
      </c>
      <c r="J265" s="450"/>
      <c r="K265" s="451"/>
      <c r="L265" s="449"/>
      <c r="M265" s="336" t="str">
        <f>IF(G265="", "", VLOOKUP(AO265,【参考】数式用!$AZ$3:$BA$6, 2, FALSE))</f>
        <v/>
      </c>
      <c r="N265" s="337" t="str">
        <f>IF(G265="","",VLOOKUP(G265,【参考】数式用!$A$4:$L$54,MATCH('別紙様式2-3（個表）'!M265,【参考】数式用!$J$3:$L$3,0)+9,FALSE))</f>
        <v/>
      </c>
      <c r="O265" s="453" t="s">
        <v>2396</v>
      </c>
      <c r="P265" s="338" t="str">
        <f t="shared" si="31"/>
        <v>未入力あり</v>
      </c>
      <c r="Q265" s="258" t="str">
        <f>IFERROR(IF(P265="未入力あり","",ROUNDDOWN(ROUNDDOWN($H265*$I265,0)*VLOOKUP($G265,【参考】数式用!$A$4:$E$54,3, FALSE),0)),"")</f>
        <v/>
      </c>
      <c r="R265" s="258" t="str">
        <f>IF(AM265="×", 0,IF(P265="未入力あり","",ROUNDDOWN(ROUNDDOWN($H265*$I265,0)*VLOOKUP($G265,【参考】数式用!$A$4:$E$54,4,FALSE),0)))</f>
        <v/>
      </c>
      <c r="S265" s="339" t="str">
        <f>IF(AN265="×", 0,IF(P265="未入力あり","",ROUNDDOWN(ROUNDDOWN($H265*$I265,0)*VLOOKUP($G265,【参考】数式用!$A$4:$E$54,5, FALSE),0)))</f>
        <v/>
      </c>
      <c r="T265" s="342"/>
      <c r="U265" s="343"/>
      <c r="AI265" s="345" t="str">
        <f t="shared" si="33"/>
        <v/>
      </c>
      <c r="AJ265" s="46" t="e">
        <f>VLOOKUP('別紙様式2-3（個表）'!$G265,【参考】数式用!$P$4:$Q$54,2, FALSE)</f>
        <v>#N/A</v>
      </c>
      <c r="AK265" s="46" t="e">
        <f>VLOOKUP('別紙様式2-3（個表）'!$G265,【参考】数式用!$P$4:$W$54,8, FALSE)</f>
        <v>#N/A</v>
      </c>
      <c r="AL265" s="46" t="e">
        <f>VLOOKUP('別紙様式2-3（個表）'!$G265,【参考】数式用!$P$4:$AD$54,15, FALSE)</f>
        <v>#N/A</v>
      </c>
      <c r="AM265" s="46" t="str">
        <f t="shared" si="34"/>
        <v/>
      </c>
      <c r="AN265" s="46" t="str">
        <f t="shared" si="35"/>
        <v/>
      </c>
      <c r="AO265" s="46" t="str">
        <f t="shared" si="36"/>
        <v/>
      </c>
      <c r="AP265" s="46" t="str">
        <f>IF(G265="", "", VLOOKUP(G265,【参考】数式用!$A$4:$M$54,13,FALSE))</f>
        <v/>
      </c>
      <c r="AQ265" s="46" t="str">
        <f t="shared" si="37"/>
        <v>―</v>
      </c>
    </row>
    <row r="266" spans="1:43" ht="45" customHeight="1">
      <c r="A266" s="114">
        <f t="shared" si="32"/>
        <v>252</v>
      </c>
      <c r="B266" s="115" t="str">
        <f>IF(基本情報入力シート!B309="","",基本情報入力シート!B309)</f>
        <v/>
      </c>
      <c r="C266" s="116" t="str">
        <f>IF(基本情報入力シート!L309="","",基本情報入力シート!L309)</f>
        <v/>
      </c>
      <c r="D266" s="116" t="str">
        <f>IF(基本情報入力シート!Q309="","",基本情報入力シート!Q309)</f>
        <v/>
      </c>
      <c r="E266" s="116" t="str">
        <f>IF(基本情報入力シート!V309="","",基本情報入力シート!V309)</f>
        <v/>
      </c>
      <c r="F266" s="116" t="str">
        <f>IF(基本情報入力シート!W309="","",基本情報入力シート!W309)</f>
        <v/>
      </c>
      <c r="G266" s="116" t="str">
        <f>IF(基本情報入力シート!Z309="","",基本情報入力シート!Z309)</f>
        <v/>
      </c>
      <c r="H266" s="216" t="str">
        <f>IF(基本情報入力シート!AD309="","",基本情報入力シート!AD309)</f>
        <v/>
      </c>
      <c r="I266" s="335" t="str">
        <f>IF(基本情報入力シート!AE309="","",基本情報入力シート!AE309)</f>
        <v/>
      </c>
      <c r="J266" s="450"/>
      <c r="K266" s="451"/>
      <c r="L266" s="449"/>
      <c r="M266" s="336" t="str">
        <f>IF(G266="", "", VLOOKUP(AO266,【参考】数式用!$AZ$3:$BA$6, 2, FALSE))</f>
        <v/>
      </c>
      <c r="N266" s="337" t="str">
        <f>IF(G266="","",VLOOKUP(G266,【参考】数式用!$A$4:$L$54,MATCH('別紙様式2-3（個表）'!M266,【参考】数式用!$J$3:$L$3,0)+9,FALSE))</f>
        <v/>
      </c>
      <c r="O266" s="453" t="s">
        <v>2396</v>
      </c>
      <c r="P266" s="338" t="str">
        <f t="shared" si="31"/>
        <v>未入力あり</v>
      </c>
      <c r="Q266" s="258" t="str">
        <f>IFERROR(IF(P266="未入力あり","",ROUNDDOWN(ROUNDDOWN($H266*$I266,0)*VLOOKUP($G266,【参考】数式用!$A$4:$E$54,3, FALSE),0)),"")</f>
        <v/>
      </c>
      <c r="R266" s="258" t="str">
        <f>IF(AM266="×", 0,IF(P266="未入力あり","",ROUNDDOWN(ROUNDDOWN($H266*$I266,0)*VLOOKUP($G266,【参考】数式用!$A$4:$E$54,4,FALSE),0)))</f>
        <v/>
      </c>
      <c r="S266" s="339" t="str">
        <f>IF(AN266="×", 0,IF(P266="未入力あり","",ROUNDDOWN(ROUNDDOWN($H266*$I266,0)*VLOOKUP($G266,【参考】数式用!$A$4:$E$54,5, FALSE),0)))</f>
        <v/>
      </c>
      <c r="T266" s="342"/>
      <c r="U266" s="343"/>
      <c r="AI266" s="345" t="str">
        <f t="shared" si="33"/>
        <v/>
      </c>
      <c r="AJ266" s="46" t="e">
        <f>VLOOKUP('別紙様式2-3（個表）'!$G266,【参考】数式用!$P$4:$Q$54,2, FALSE)</f>
        <v>#N/A</v>
      </c>
      <c r="AK266" s="46" t="e">
        <f>VLOOKUP('別紙様式2-3（個表）'!$G266,【参考】数式用!$P$4:$W$54,8, FALSE)</f>
        <v>#N/A</v>
      </c>
      <c r="AL266" s="46" t="e">
        <f>VLOOKUP('別紙様式2-3（個表）'!$G266,【参考】数式用!$P$4:$AD$54,15, FALSE)</f>
        <v>#N/A</v>
      </c>
      <c r="AM266" s="46" t="str">
        <f t="shared" si="34"/>
        <v/>
      </c>
      <c r="AN266" s="46" t="str">
        <f t="shared" si="35"/>
        <v/>
      </c>
      <c r="AO266" s="46" t="str">
        <f t="shared" si="36"/>
        <v/>
      </c>
      <c r="AP266" s="46" t="str">
        <f>IF(G266="", "", VLOOKUP(G266,【参考】数式用!$A$4:$M$54,13,FALSE))</f>
        <v/>
      </c>
      <c r="AQ266" s="46" t="str">
        <f t="shared" si="37"/>
        <v>―</v>
      </c>
    </row>
    <row r="267" spans="1:43" ht="45" customHeight="1">
      <c r="A267" s="114">
        <f t="shared" si="32"/>
        <v>253</v>
      </c>
      <c r="B267" s="115" t="str">
        <f>IF(基本情報入力シート!B310="","",基本情報入力シート!B310)</f>
        <v/>
      </c>
      <c r="C267" s="116" t="str">
        <f>IF(基本情報入力シート!L310="","",基本情報入力シート!L310)</f>
        <v/>
      </c>
      <c r="D267" s="116" t="str">
        <f>IF(基本情報入力シート!Q310="","",基本情報入力シート!Q310)</f>
        <v/>
      </c>
      <c r="E267" s="116" t="str">
        <f>IF(基本情報入力シート!V310="","",基本情報入力シート!V310)</f>
        <v/>
      </c>
      <c r="F267" s="116" t="str">
        <f>IF(基本情報入力シート!W310="","",基本情報入力シート!W310)</f>
        <v/>
      </c>
      <c r="G267" s="116" t="str">
        <f>IF(基本情報入力シート!Z310="","",基本情報入力シート!Z310)</f>
        <v/>
      </c>
      <c r="H267" s="216" t="str">
        <f>IF(基本情報入力シート!AD310="","",基本情報入力シート!AD310)</f>
        <v/>
      </c>
      <c r="I267" s="335" t="str">
        <f>IF(基本情報入力シート!AE310="","",基本情報入力シート!AE310)</f>
        <v/>
      </c>
      <c r="J267" s="450"/>
      <c r="K267" s="451"/>
      <c r="L267" s="449"/>
      <c r="M267" s="336" t="str">
        <f>IF(G267="", "", VLOOKUP(AO267,【参考】数式用!$AZ$3:$BA$6, 2, FALSE))</f>
        <v/>
      </c>
      <c r="N267" s="337" t="str">
        <f>IF(G267="","",VLOOKUP(G267,【参考】数式用!$A$4:$L$54,MATCH('別紙様式2-3（個表）'!M267,【参考】数式用!$J$3:$L$3,0)+9,FALSE))</f>
        <v/>
      </c>
      <c r="O267" s="453" t="s">
        <v>2396</v>
      </c>
      <c r="P267" s="338" t="str">
        <f t="shared" si="31"/>
        <v>未入力あり</v>
      </c>
      <c r="Q267" s="258" t="str">
        <f>IFERROR(IF(P267="未入力あり","",ROUNDDOWN(ROUNDDOWN($H267*$I267,0)*VLOOKUP($G267,【参考】数式用!$A$4:$E$54,3, FALSE),0)),"")</f>
        <v/>
      </c>
      <c r="R267" s="258" t="str">
        <f>IF(AM267="×", 0,IF(P267="未入力あり","",ROUNDDOWN(ROUNDDOWN($H267*$I267,0)*VLOOKUP($G267,【参考】数式用!$A$4:$E$54,4,FALSE),0)))</f>
        <v/>
      </c>
      <c r="S267" s="339" t="str">
        <f>IF(AN267="×", 0,IF(P267="未入力あり","",ROUNDDOWN(ROUNDDOWN($H267*$I267,0)*VLOOKUP($G267,【参考】数式用!$A$4:$E$54,5, FALSE),0)))</f>
        <v/>
      </c>
      <c r="T267" s="342"/>
      <c r="U267" s="343"/>
      <c r="AI267" s="345" t="str">
        <f t="shared" si="33"/>
        <v/>
      </c>
      <c r="AJ267" s="46" t="e">
        <f>VLOOKUP('別紙様式2-3（個表）'!$G267,【参考】数式用!$P$4:$Q$54,2, FALSE)</f>
        <v>#N/A</v>
      </c>
      <c r="AK267" s="46" t="e">
        <f>VLOOKUP('別紙様式2-3（個表）'!$G267,【参考】数式用!$P$4:$W$54,8, FALSE)</f>
        <v>#N/A</v>
      </c>
      <c r="AL267" s="46" t="e">
        <f>VLOOKUP('別紙様式2-3（個表）'!$G267,【参考】数式用!$P$4:$AD$54,15, FALSE)</f>
        <v>#N/A</v>
      </c>
      <c r="AM267" s="46" t="str">
        <f t="shared" si="34"/>
        <v/>
      </c>
      <c r="AN267" s="46" t="str">
        <f t="shared" si="35"/>
        <v/>
      </c>
      <c r="AO267" s="46" t="str">
        <f t="shared" si="36"/>
        <v/>
      </c>
      <c r="AP267" s="46" t="str">
        <f>IF(G267="", "", VLOOKUP(G267,【参考】数式用!$A$4:$M$54,13,FALSE))</f>
        <v/>
      </c>
      <c r="AQ267" s="46" t="str">
        <f t="shared" si="37"/>
        <v>―</v>
      </c>
    </row>
    <row r="268" spans="1:43" ht="45" customHeight="1">
      <c r="A268" s="114">
        <f t="shared" si="32"/>
        <v>254</v>
      </c>
      <c r="B268" s="115" t="str">
        <f>IF(基本情報入力シート!B311="","",基本情報入力シート!B311)</f>
        <v/>
      </c>
      <c r="C268" s="116" t="str">
        <f>IF(基本情報入力シート!L311="","",基本情報入力シート!L311)</f>
        <v/>
      </c>
      <c r="D268" s="116" t="str">
        <f>IF(基本情報入力シート!Q311="","",基本情報入力シート!Q311)</f>
        <v/>
      </c>
      <c r="E268" s="116" t="str">
        <f>IF(基本情報入力シート!V311="","",基本情報入力シート!V311)</f>
        <v/>
      </c>
      <c r="F268" s="116" t="str">
        <f>IF(基本情報入力シート!W311="","",基本情報入力シート!W311)</f>
        <v/>
      </c>
      <c r="G268" s="116" t="str">
        <f>IF(基本情報入力シート!Z311="","",基本情報入力シート!Z311)</f>
        <v/>
      </c>
      <c r="H268" s="216" t="str">
        <f>IF(基本情報入力シート!AD311="","",基本情報入力シート!AD311)</f>
        <v/>
      </c>
      <c r="I268" s="335" t="str">
        <f>IF(基本情報入力シート!AE311="","",基本情報入力シート!AE311)</f>
        <v/>
      </c>
      <c r="J268" s="450"/>
      <c r="K268" s="451"/>
      <c r="L268" s="449"/>
      <c r="M268" s="336" t="str">
        <f>IF(G268="", "", VLOOKUP(AO268,【参考】数式用!$AZ$3:$BA$6, 2, FALSE))</f>
        <v/>
      </c>
      <c r="N268" s="337" t="str">
        <f>IF(G268="","",VLOOKUP(G268,【参考】数式用!$A$4:$L$54,MATCH('別紙様式2-3（個表）'!M268,【参考】数式用!$J$3:$L$3,0)+9,FALSE))</f>
        <v/>
      </c>
      <c r="O268" s="453" t="s">
        <v>2396</v>
      </c>
      <c r="P268" s="338" t="str">
        <f t="shared" si="31"/>
        <v>未入力あり</v>
      </c>
      <c r="Q268" s="258" t="str">
        <f>IFERROR(IF(P268="未入力あり","",ROUNDDOWN(ROUNDDOWN($H268*$I268,0)*VLOOKUP($G268,【参考】数式用!$A$4:$E$54,3, FALSE),0)),"")</f>
        <v/>
      </c>
      <c r="R268" s="258" t="str">
        <f>IF(AM268="×", 0,IF(P268="未入力あり","",ROUNDDOWN(ROUNDDOWN($H268*$I268,0)*VLOOKUP($G268,【参考】数式用!$A$4:$E$54,4,FALSE),0)))</f>
        <v/>
      </c>
      <c r="S268" s="339" t="str">
        <f>IF(AN268="×", 0,IF(P268="未入力あり","",ROUNDDOWN(ROUNDDOWN($H268*$I268,0)*VLOOKUP($G268,【参考】数式用!$A$4:$E$54,5, FALSE),0)))</f>
        <v/>
      </c>
      <c r="T268" s="342"/>
      <c r="U268" s="343"/>
      <c r="AI268" s="345" t="str">
        <f t="shared" si="33"/>
        <v/>
      </c>
      <c r="AJ268" s="46" t="e">
        <f>VLOOKUP('別紙様式2-3（個表）'!$G268,【参考】数式用!$P$4:$Q$54,2, FALSE)</f>
        <v>#N/A</v>
      </c>
      <c r="AK268" s="46" t="e">
        <f>VLOOKUP('別紙様式2-3（個表）'!$G268,【参考】数式用!$P$4:$W$54,8, FALSE)</f>
        <v>#N/A</v>
      </c>
      <c r="AL268" s="46" t="e">
        <f>VLOOKUP('別紙様式2-3（個表）'!$G268,【参考】数式用!$P$4:$AD$54,15, FALSE)</f>
        <v>#N/A</v>
      </c>
      <c r="AM268" s="46" t="str">
        <f t="shared" si="34"/>
        <v/>
      </c>
      <c r="AN268" s="46" t="str">
        <f t="shared" si="35"/>
        <v/>
      </c>
      <c r="AO268" s="46" t="str">
        <f t="shared" si="36"/>
        <v/>
      </c>
      <c r="AP268" s="46" t="str">
        <f>IF(G268="", "", VLOOKUP(G268,【参考】数式用!$A$4:$M$54,13,FALSE))</f>
        <v/>
      </c>
      <c r="AQ268" s="46" t="str">
        <f t="shared" si="37"/>
        <v>―</v>
      </c>
    </row>
    <row r="269" spans="1:43" ht="45" customHeight="1">
      <c r="A269" s="114">
        <f t="shared" si="32"/>
        <v>255</v>
      </c>
      <c r="B269" s="115" t="str">
        <f>IF(基本情報入力シート!B312="","",基本情報入力シート!B312)</f>
        <v/>
      </c>
      <c r="C269" s="116" t="str">
        <f>IF(基本情報入力シート!L312="","",基本情報入力シート!L312)</f>
        <v/>
      </c>
      <c r="D269" s="116" t="str">
        <f>IF(基本情報入力シート!Q312="","",基本情報入力シート!Q312)</f>
        <v/>
      </c>
      <c r="E269" s="116" t="str">
        <f>IF(基本情報入力シート!V312="","",基本情報入力シート!V312)</f>
        <v/>
      </c>
      <c r="F269" s="116" t="str">
        <f>IF(基本情報入力シート!W312="","",基本情報入力シート!W312)</f>
        <v/>
      </c>
      <c r="G269" s="116" t="str">
        <f>IF(基本情報入力シート!Z312="","",基本情報入力シート!Z312)</f>
        <v/>
      </c>
      <c r="H269" s="216" t="str">
        <f>IF(基本情報入力シート!AD312="","",基本情報入力シート!AD312)</f>
        <v/>
      </c>
      <c r="I269" s="335" t="str">
        <f>IF(基本情報入力シート!AE312="","",基本情報入力シート!AE312)</f>
        <v/>
      </c>
      <c r="J269" s="450"/>
      <c r="K269" s="451"/>
      <c r="L269" s="449"/>
      <c r="M269" s="336" t="str">
        <f>IF(G269="", "", VLOOKUP(AO269,【参考】数式用!$AZ$3:$BA$6, 2, FALSE))</f>
        <v/>
      </c>
      <c r="N269" s="337" t="str">
        <f>IF(G269="","",VLOOKUP(G269,【参考】数式用!$A$4:$L$54,MATCH('別紙様式2-3（個表）'!M269,【参考】数式用!$J$3:$L$3,0)+9,FALSE))</f>
        <v/>
      </c>
      <c r="O269" s="453" t="s">
        <v>2396</v>
      </c>
      <c r="P269" s="338" t="str">
        <f t="shared" si="31"/>
        <v>未入力あり</v>
      </c>
      <c r="Q269" s="258" t="str">
        <f>IFERROR(IF(P269="未入力あり","",ROUNDDOWN(ROUNDDOWN($H269*$I269,0)*VLOOKUP($G269,【参考】数式用!$A$4:$E$54,3, FALSE),0)),"")</f>
        <v/>
      </c>
      <c r="R269" s="258" t="str">
        <f>IF(AM269="×", 0,IF(P269="未入力あり","",ROUNDDOWN(ROUNDDOWN($H269*$I269,0)*VLOOKUP($G269,【参考】数式用!$A$4:$E$54,4,FALSE),0)))</f>
        <v/>
      </c>
      <c r="S269" s="339" t="str">
        <f>IF(AN269="×", 0,IF(P269="未入力あり","",ROUNDDOWN(ROUNDDOWN($H269*$I269,0)*VLOOKUP($G269,【参考】数式用!$A$4:$E$54,5, FALSE),0)))</f>
        <v/>
      </c>
      <c r="T269" s="342"/>
      <c r="U269" s="343"/>
      <c r="AI269" s="345" t="str">
        <f t="shared" si="33"/>
        <v/>
      </c>
      <c r="AJ269" s="46" t="e">
        <f>VLOOKUP('別紙様式2-3（個表）'!$G269,【参考】数式用!$P$4:$Q$54,2, FALSE)</f>
        <v>#N/A</v>
      </c>
      <c r="AK269" s="46" t="e">
        <f>VLOOKUP('別紙様式2-3（個表）'!$G269,【参考】数式用!$P$4:$W$54,8, FALSE)</f>
        <v>#N/A</v>
      </c>
      <c r="AL269" s="46" t="e">
        <f>VLOOKUP('別紙様式2-3（個表）'!$G269,【参考】数式用!$P$4:$AD$54,15, FALSE)</f>
        <v>#N/A</v>
      </c>
      <c r="AM269" s="46" t="str">
        <f t="shared" si="34"/>
        <v/>
      </c>
      <c r="AN269" s="46" t="str">
        <f t="shared" si="35"/>
        <v/>
      </c>
      <c r="AO269" s="46" t="str">
        <f t="shared" si="36"/>
        <v/>
      </c>
      <c r="AP269" s="46" t="str">
        <f>IF(G269="", "", VLOOKUP(G269,【参考】数式用!$A$4:$M$54,13,FALSE))</f>
        <v/>
      </c>
      <c r="AQ269" s="46" t="str">
        <f t="shared" si="37"/>
        <v>―</v>
      </c>
    </row>
    <row r="270" spans="1:43" ht="45" customHeight="1">
      <c r="A270" s="114">
        <f t="shared" si="32"/>
        <v>256</v>
      </c>
      <c r="B270" s="115" t="str">
        <f>IF(基本情報入力シート!B313="","",基本情報入力シート!B313)</f>
        <v/>
      </c>
      <c r="C270" s="116" t="str">
        <f>IF(基本情報入力シート!L313="","",基本情報入力シート!L313)</f>
        <v/>
      </c>
      <c r="D270" s="116" t="str">
        <f>IF(基本情報入力シート!Q313="","",基本情報入力シート!Q313)</f>
        <v/>
      </c>
      <c r="E270" s="116" t="str">
        <f>IF(基本情報入力シート!V313="","",基本情報入力シート!V313)</f>
        <v/>
      </c>
      <c r="F270" s="116" t="str">
        <f>IF(基本情報入力シート!W313="","",基本情報入力シート!W313)</f>
        <v/>
      </c>
      <c r="G270" s="116" t="str">
        <f>IF(基本情報入力シート!Z313="","",基本情報入力シート!Z313)</f>
        <v/>
      </c>
      <c r="H270" s="216" t="str">
        <f>IF(基本情報入力シート!AD313="","",基本情報入力シート!AD313)</f>
        <v/>
      </c>
      <c r="I270" s="335" t="str">
        <f>IF(基本情報入力シート!AE313="","",基本情報入力シート!AE313)</f>
        <v/>
      </c>
      <c r="J270" s="450"/>
      <c r="K270" s="451"/>
      <c r="L270" s="449"/>
      <c r="M270" s="336" t="str">
        <f>IF(G270="", "", VLOOKUP(AO270,【参考】数式用!$AZ$3:$BA$6, 2, FALSE))</f>
        <v/>
      </c>
      <c r="N270" s="337" t="str">
        <f>IF(G270="","",VLOOKUP(G270,【参考】数式用!$A$4:$L$54,MATCH('別紙様式2-3（個表）'!M270,【参考】数式用!$J$3:$L$3,0)+9,FALSE))</f>
        <v/>
      </c>
      <c r="O270" s="453" t="s">
        <v>2396</v>
      </c>
      <c r="P270" s="338" t="str">
        <f t="shared" si="31"/>
        <v>未入力あり</v>
      </c>
      <c r="Q270" s="258" t="str">
        <f>IFERROR(IF(P270="未入力あり","",ROUNDDOWN(ROUNDDOWN($H270*$I270,0)*VLOOKUP($G270,【参考】数式用!$A$4:$E$54,3, FALSE),0)),"")</f>
        <v/>
      </c>
      <c r="R270" s="258" t="str">
        <f>IF(AM270="×", 0,IF(P270="未入力あり","",ROUNDDOWN(ROUNDDOWN($H270*$I270,0)*VLOOKUP($G270,【参考】数式用!$A$4:$E$54,4,FALSE),0)))</f>
        <v/>
      </c>
      <c r="S270" s="339" t="str">
        <f>IF(AN270="×", 0,IF(P270="未入力あり","",ROUNDDOWN(ROUNDDOWN($H270*$I270,0)*VLOOKUP($G270,【参考】数式用!$A$4:$E$54,5, FALSE),0)))</f>
        <v/>
      </c>
      <c r="T270" s="342"/>
      <c r="U270" s="343"/>
      <c r="AI270" s="345" t="str">
        <f t="shared" si="33"/>
        <v/>
      </c>
      <c r="AJ270" s="46" t="e">
        <f>VLOOKUP('別紙様式2-3（個表）'!$G270,【参考】数式用!$P$4:$Q$54,2, FALSE)</f>
        <v>#N/A</v>
      </c>
      <c r="AK270" s="46" t="e">
        <f>VLOOKUP('別紙様式2-3（個表）'!$G270,【参考】数式用!$P$4:$W$54,8, FALSE)</f>
        <v>#N/A</v>
      </c>
      <c r="AL270" s="46" t="e">
        <f>VLOOKUP('別紙様式2-3（個表）'!$G270,【参考】数式用!$P$4:$AD$54,15, FALSE)</f>
        <v>#N/A</v>
      </c>
      <c r="AM270" s="46" t="str">
        <f t="shared" si="34"/>
        <v/>
      </c>
      <c r="AN270" s="46" t="str">
        <f t="shared" si="35"/>
        <v/>
      </c>
      <c r="AO270" s="46" t="str">
        <f t="shared" si="36"/>
        <v/>
      </c>
      <c r="AP270" s="46" t="str">
        <f>IF(G270="", "", VLOOKUP(G270,【参考】数式用!$A$4:$M$54,13,FALSE))</f>
        <v/>
      </c>
      <c r="AQ270" s="46" t="str">
        <f t="shared" si="37"/>
        <v>―</v>
      </c>
    </row>
    <row r="271" spans="1:43" ht="45" customHeight="1">
      <c r="A271" s="114">
        <f t="shared" si="32"/>
        <v>257</v>
      </c>
      <c r="B271" s="115" t="str">
        <f>IF(基本情報入力シート!B314="","",基本情報入力シート!B314)</f>
        <v/>
      </c>
      <c r="C271" s="116" t="str">
        <f>IF(基本情報入力シート!L314="","",基本情報入力シート!L314)</f>
        <v/>
      </c>
      <c r="D271" s="116" t="str">
        <f>IF(基本情報入力シート!Q314="","",基本情報入力シート!Q314)</f>
        <v/>
      </c>
      <c r="E271" s="116" t="str">
        <f>IF(基本情報入力シート!V314="","",基本情報入力シート!V314)</f>
        <v/>
      </c>
      <c r="F271" s="116" t="str">
        <f>IF(基本情報入力シート!W314="","",基本情報入力シート!W314)</f>
        <v/>
      </c>
      <c r="G271" s="116" t="str">
        <f>IF(基本情報入力シート!Z314="","",基本情報入力シート!Z314)</f>
        <v/>
      </c>
      <c r="H271" s="216" t="str">
        <f>IF(基本情報入力シート!AD314="","",基本情報入力シート!AD314)</f>
        <v/>
      </c>
      <c r="I271" s="335" t="str">
        <f>IF(基本情報入力シート!AE314="","",基本情報入力シート!AE314)</f>
        <v/>
      </c>
      <c r="J271" s="450"/>
      <c r="K271" s="451"/>
      <c r="L271" s="449"/>
      <c r="M271" s="336" t="str">
        <f>IF(G271="", "", VLOOKUP(AO271,【参考】数式用!$AZ$3:$BA$6, 2, FALSE))</f>
        <v/>
      </c>
      <c r="N271" s="337" t="str">
        <f>IF(G271="","",VLOOKUP(G271,【参考】数式用!$A$4:$L$54,MATCH('別紙様式2-3（個表）'!M271,【参考】数式用!$J$3:$L$3,0)+9,FALSE))</f>
        <v/>
      </c>
      <c r="O271" s="453" t="s">
        <v>2396</v>
      </c>
      <c r="P271" s="338" t="str">
        <f t="shared" si="31"/>
        <v>未入力あり</v>
      </c>
      <c r="Q271" s="258" t="str">
        <f>IFERROR(IF(P271="未入力あり","",ROUNDDOWN(ROUNDDOWN($H271*$I271,0)*VLOOKUP($G271,【参考】数式用!$A$4:$E$54,3, FALSE),0)),"")</f>
        <v/>
      </c>
      <c r="R271" s="258" t="str">
        <f>IF(AM271="×", 0,IF(P271="未入力あり","",ROUNDDOWN(ROUNDDOWN($H271*$I271,0)*VLOOKUP($G271,【参考】数式用!$A$4:$E$54,4,FALSE),0)))</f>
        <v/>
      </c>
      <c r="S271" s="339" t="str">
        <f>IF(AN271="×", 0,IF(P271="未入力あり","",ROUNDDOWN(ROUNDDOWN($H271*$I271,0)*VLOOKUP($G271,【参考】数式用!$A$4:$E$54,5, FALSE),0)))</f>
        <v/>
      </c>
      <c r="T271" s="342"/>
      <c r="U271" s="343"/>
      <c r="AI271" s="345" t="str">
        <f t="shared" si="33"/>
        <v/>
      </c>
      <c r="AJ271" s="46" t="e">
        <f>VLOOKUP('別紙様式2-3（個表）'!$G271,【参考】数式用!$P$4:$Q$54,2, FALSE)</f>
        <v>#N/A</v>
      </c>
      <c r="AK271" s="46" t="e">
        <f>VLOOKUP('別紙様式2-3（個表）'!$G271,【参考】数式用!$P$4:$W$54,8, FALSE)</f>
        <v>#N/A</v>
      </c>
      <c r="AL271" s="46" t="e">
        <f>VLOOKUP('別紙様式2-3（個表）'!$G271,【参考】数式用!$P$4:$AD$54,15, FALSE)</f>
        <v>#N/A</v>
      </c>
      <c r="AM271" s="46" t="str">
        <f t="shared" si="34"/>
        <v/>
      </c>
      <c r="AN271" s="46" t="str">
        <f t="shared" si="35"/>
        <v/>
      </c>
      <c r="AO271" s="46" t="str">
        <f t="shared" si="36"/>
        <v/>
      </c>
      <c r="AP271" s="46" t="str">
        <f>IF(G271="", "", VLOOKUP(G271,【参考】数式用!$A$4:$M$54,13,FALSE))</f>
        <v/>
      </c>
      <c r="AQ271" s="46" t="str">
        <f t="shared" si="37"/>
        <v>―</v>
      </c>
    </row>
    <row r="272" spans="1:43" ht="45" customHeight="1">
      <c r="A272" s="114">
        <f t="shared" si="32"/>
        <v>258</v>
      </c>
      <c r="B272" s="115" t="str">
        <f>IF(基本情報入力シート!B315="","",基本情報入力シート!B315)</f>
        <v/>
      </c>
      <c r="C272" s="116" t="str">
        <f>IF(基本情報入力シート!L315="","",基本情報入力シート!L315)</f>
        <v/>
      </c>
      <c r="D272" s="116" t="str">
        <f>IF(基本情報入力シート!Q315="","",基本情報入力シート!Q315)</f>
        <v/>
      </c>
      <c r="E272" s="116" t="str">
        <f>IF(基本情報入力シート!V315="","",基本情報入力シート!V315)</f>
        <v/>
      </c>
      <c r="F272" s="116" t="str">
        <f>IF(基本情報入力シート!W315="","",基本情報入力シート!W315)</f>
        <v/>
      </c>
      <c r="G272" s="116" t="str">
        <f>IF(基本情報入力シート!Z315="","",基本情報入力シート!Z315)</f>
        <v/>
      </c>
      <c r="H272" s="216" t="str">
        <f>IF(基本情報入力シート!AD315="","",基本情報入力シート!AD315)</f>
        <v/>
      </c>
      <c r="I272" s="335" t="str">
        <f>IF(基本情報入力シート!AE315="","",基本情報入力シート!AE315)</f>
        <v/>
      </c>
      <c r="J272" s="450"/>
      <c r="K272" s="451"/>
      <c r="L272" s="449"/>
      <c r="M272" s="336" t="str">
        <f>IF(G272="", "", VLOOKUP(AO272,【参考】数式用!$AZ$3:$BA$6, 2, FALSE))</f>
        <v/>
      </c>
      <c r="N272" s="337" t="str">
        <f>IF(G272="","",VLOOKUP(G272,【参考】数式用!$A$4:$L$54,MATCH('別紙様式2-3（個表）'!M272,【参考】数式用!$J$3:$L$3,0)+9,FALSE))</f>
        <v/>
      </c>
      <c r="O272" s="453" t="s">
        <v>2396</v>
      </c>
      <c r="P272" s="338" t="str">
        <f t="shared" ref="P272:P314" si="38">IFERROR(ROUNDDOWN(ROUNDDOWN($H272*$I272,0)*$N272,0),"未入力あり")</f>
        <v>未入力あり</v>
      </c>
      <c r="Q272" s="258" t="str">
        <f>IFERROR(IF(P272="未入力あり","",ROUNDDOWN(ROUNDDOWN($H272*$I272,0)*VLOOKUP($G272,【参考】数式用!$A$4:$E$54,3, FALSE),0)),"")</f>
        <v/>
      </c>
      <c r="R272" s="258" t="str">
        <f>IF(AM272="×", 0,IF(P272="未入力あり","",ROUNDDOWN(ROUNDDOWN($H272*$I272,0)*VLOOKUP($G272,【参考】数式用!$A$4:$E$54,4,FALSE),0)))</f>
        <v/>
      </c>
      <c r="S272" s="339" t="str">
        <f>IF(AN272="×", 0,IF(P272="未入力あり","",ROUNDDOWN(ROUNDDOWN($H272*$I272,0)*VLOOKUP($G272,【参考】数式用!$A$4:$E$54,5, FALSE),0)))</f>
        <v/>
      </c>
      <c r="T272" s="342"/>
      <c r="U272" s="343"/>
      <c r="AI272" s="345" t="str">
        <f t="shared" si="33"/>
        <v/>
      </c>
      <c r="AJ272" s="46" t="e">
        <f>VLOOKUP('別紙様式2-3（個表）'!$G272,【参考】数式用!$P$4:$Q$54,2, FALSE)</f>
        <v>#N/A</v>
      </c>
      <c r="AK272" s="46" t="e">
        <f>VLOOKUP('別紙様式2-3（個表）'!$G272,【参考】数式用!$P$4:$W$54,8, FALSE)</f>
        <v>#N/A</v>
      </c>
      <c r="AL272" s="46" t="e">
        <f>VLOOKUP('別紙様式2-3（個表）'!$G272,【参考】数式用!$P$4:$AD$54,15, FALSE)</f>
        <v>#N/A</v>
      </c>
      <c r="AM272" s="46" t="str">
        <f t="shared" si="34"/>
        <v/>
      </c>
      <c r="AN272" s="46" t="str">
        <f t="shared" si="35"/>
        <v/>
      </c>
      <c r="AO272" s="46" t="str">
        <f t="shared" si="36"/>
        <v/>
      </c>
      <c r="AP272" s="46" t="str">
        <f>IF(G272="", "", VLOOKUP(G272,【参考】数式用!$A$4:$M$54,13,FALSE))</f>
        <v/>
      </c>
      <c r="AQ272" s="46" t="str">
        <f t="shared" si="37"/>
        <v>―</v>
      </c>
    </row>
    <row r="273" spans="1:43" ht="45" customHeight="1">
      <c r="A273" s="114">
        <f t="shared" ref="A273:A314" si="39">A272+1</f>
        <v>259</v>
      </c>
      <c r="B273" s="115" t="str">
        <f>IF(基本情報入力シート!B316="","",基本情報入力シート!B316)</f>
        <v/>
      </c>
      <c r="C273" s="116" t="str">
        <f>IF(基本情報入力シート!L316="","",基本情報入力シート!L316)</f>
        <v/>
      </c>
      <c r="D273" s="116" t="str">
        <f>IF(基本情報入力シート!Q316="","",基本情報入力シート!Q316)</f>
        <v/>
      </c>
      <c r="E273" s="116" t="str">
        <f>IF(基本情報入力シート!V316="","",基本情報入力シート!V316)</f>
        <v/>
      </c>
      <c r="F273" s="116" t="str">
        <f>IF(基本情報入力シート!W316="","",基本情報入力シート!W316)</f>
        <v/>
      </c>
      <c r="G273" s="116" t="str">
        <f>IF(基本情報入力シート!Z316="","",基本情報入力シート!Z316)</f>
        <v/>
      </c>
      <c r="H273" s="216" t="str">
        <f>IF(基本情報入力シート!AD316="","",基本情報入力シート!AD316)</f>
        <v/>
      </c>
      <c r="I273" s="335" t="str">
        <f>IF(基本情報入力シート!AE316="","",基本情報入力シート!AE316)</f>
        <v/>
      </c>
      <c r="J273" s="450"/>
      <c r="K273" s="451"/>
      <c r="L273" s="449"/>
      <c r="M273" s="336" t="str">
        <f>IF(G273="", "", VLOOKUP(AO273,【参考】数式用!$AZ$3:$BA$6, 2, FALSE))</f>
        <v/>
      </c>
      <c r="N273" s="337" t="str">
        <f>IF(G273="","",VLOOKUP(G273,【参考】数式用!$A$4:$L$54,MATCH('別紙様式2-3（個表）'!M273,【参考】数式用!$J$3:$L$3,0)+9,FALSE))</f>
        <v/>
      </c>
      <c r="O273" s="453" t="s">
        <v>2396</v>
      </c>
      <c r="P273" s="338" t="str">
        <f t="shared" si="38"/>
        <v>未入力あり</v>
      </c>
      <c r="Q273" s="258" t="str">
        <f>IFERROR(IF(P273="未入力あり","",ROUNDDOWN(ROUNDDOWN($H273*$I273,0)*VLOOKUP($G273,【参考】数式用!$A$4:$E$54,3, FALSE),0)),"")</f>
        <v/>
      </c>
      <c r="R273" s="258" t="str">
        <f>IF(AM273="×", 0,IF(P273="未入力あり","",ROUNDDOWN(ROUNDDOWN($H273*$I273,0)*VLOOKUP($G273,【参考】数式用!$A$4:$E$54,4,FALSE),0)))</f>
        <v/>
      </c>
      <c r="S273" s="339" t="str">
        <f>IF(AN273="×", 0,IF(P273="未入力あり","",ROUNDDOWN(ROUNDDOWN($H273*$I273,0)*VLOOKUP($G273,【参考】数式用!$A$4:$E$54,5, FALSE),0)))</f>
        <v/>
      </c>
      <c r="T273" s="342"/>
      <c r="U273" s="343"/>
      <c r="AI273" s="345" t="str">
        <f t="shared" si="33"/>
        <v/>
      </c>
      <c r="AJ273" s="46" t="e">
        <f>VLOOKUP('別紙様式2-3（個表）'!$G273,【参考】数式用!$P$4:$Q$54,2, FALSE)</f>
        <v>#N/A</v>
      </c>
      <c r="AK273" s="46" t="e">
        <f>VLOOKUP('別紙様式2-3（個表）'!$G273,【参考】数式用!$P$4:$W$54,8, FALSE)</f>
        <v>#N/A</v>
      </c>
      <c r="AL273" s="46" t="e">
        <f>VLOOKUP('別紙様式2-3（個表）'!$G273,【参考】数式用!$P$4:$AD$54,15, FALSE)</f>
        <v>#N/A</v>
      </c>
      <c r="AM273" s="46" t="str">
        <f t="shared" si="34"/>
        <v/>
      </c>
      <c r="AN273" s="46" t="str">
        <f t="shared" si="35"/>
        <v/>
      </c>
      <c r="AO273" s="46" t="str">
        <f t="shared" si="36"/>
        <v/>
      </c>
      <c r="AP273" s="46" t="str">
        <f>IF(G273="", "", VLOOKUP(G273,【参考】数式用!$A$4:$M$54,13,FALSE))</f>
        <v/>
      </c>
      <c r="AQ273" s="46" t="str">
        <f t="shared" si="37"/>
        <v>―</v>
      </c>
    </row>
    <row r="274" spans="1:43" ht="45" customHeight="1">
      <c r="A274" s="114">
        <f t="shared" si="39"/>
        <v>260</v>
      </c>
      <c r="B274" s="115" t="str">
        <f>IF(基本情報入力シート!B317="","",基本情報入力シート!B317)</f>
        <v/>
      </c>
      <c r="C274" s="116" t="str">
        <f>IF(基本情報入力シート!L317="","",基本情報入力シート!L317)</f>
        <v/>
      </c>
      <c r="D274" s="116" t="str">
        <f>IF(基本情報入力シート!Q317="","",基本情報入力シート!Q317)</f>
        <v/>
      </c>
      <c r="E274" s="116" t="str">
        <f>IF(基本情報入力シート!V317="","",基本情報入力シート!V317)</f>
        <v/>
      </c>
      <c r="F274" s="116" t="str">
        <f>IF(基本情報入力シート!W317="","",基本情報入力シート!W317)</f>
        <v/>
      </c>
      <c r="G274" s="116" t="str">
        <f>IF(基本情報入力シート!Z317="","",基本情報入力シート!Z317)</f>
        <v/>
      </c>
      <c r="H274" s="216" t="str">
        <f>IF(基本情報入力シート!AD317="","",基本情報入力シート!AD317)</f>
        <v/>
      </c>
      <c r="I274" s="335" t="str">
        <f>IF(基本情報入力シート!AE317="","",基本情報入力シート!AE317)</f>
        <v/>
      </c>
      <c r="J274" s="450"/>
      <c r="K274" s="451"/>
      <c r="L274" s="449"/>
      <c r="M274" s="336" t="str">
        <f>IF(G274="", "", VLOOKUP(AO274,【参考】数式用!$AZ$3:$BA$6, 2, FALSE))</f>
        <v/>
      </c>
      <c r="N274" s="337" t="str">
        <f>IF(G274="","",VLOOKUP(G274,【参考】数式用!$A$4:$L$54,MATCH('別紙様式2-3（個表）'!M274,【参考】数式用!$J$3:$L$3,0)+9,FALSE))</f>
        <v/>
      </c>
      <c r="O274" s="453" t="s">
        <v>2396</v>
      </c>
      <c r="P274" s="338" t="str">
        <f t="shared" si="38"/>
        <v>未入力あり</v>
      </c>
      <c r="Q274" s="258" t="str">
        <f>IFERROR(IF(P274="未入力あり","",ROUNDDOWN(ROUNDDOWN($H274*$I274,0)*VLOOKUP($G274,【参考】数式用!$A$4:$E$54,3, FALSE),0)),"")</f>
        <v/>
      </c>
      <c r="R274" s="258" t="str">
        <f>IF(AM274="×", 0,IF(P274="未入力あり","",ROUNDDOWN(ROUNDDOWN($H274*$I274,0)*VLOOKUP($G274,【参考】数式用!$A$4:$E$54,4,FALSE),0)))</f>
        <v/>
      </c>
      <c r="S274" s="339" t="str">
        <f>IF(AN274="×", 0,IF(P274="未入力あり","",ROUNDDOWN(ROUNDDOWN($H274*$I274,0)*VLOOKUP($G274,【参考】数式用!$A$4:$E$54,5, FALSE),0)))</f>
        <v/>
      </c>
      <c r="T274" s="342"/>
      <c r="U274" s="343"/>
      <c r="AI274" s="345" t="str">
        <f t="shared" si="33"/>
        <v/>
      </c>
      <c r="AJ274" s="46" t="e">
        <f>VLOOKUP('別紙様式2-3（個表）'!$G274,【参考】数式用!$P$4:$Q$54,2, FALSE)</f>
        <v>#N/A</v>
      </c>
      <c r="AK274" s="46" t="e">
        <f>VLOOKUP('別紙様式2-3（個表）'!$G274,【参考】数式用!$P$4:$W$54,8, FALSE)</f>
        <v>#N/A</v>
      </c>
      <c r="AL274" s="46" t="e">
        <f>VLOOKUP('別紙様式2-3（個表）'!$G274,【参考】数式用!$P$4:$AD$54,15, FALSE)</f>
        <v>#N/A</v>
      </c>
      <c r="AM274" s="46" t="str">
        <f t="shared" si="34"/>
        <v/>
      </c>
      <c r="AN274" s="46" t="str">
        <f t="shared" si="35"/>
        <v/>
      </c>
      <c r="AO274" s="46" t="str">
        <f t="shared" si="36"/>
        <v/>
      </c>
      <c r="AP274" s="46" t="str">
        <f>IF(G274="", "", VLOOKUP(G274,【参考】数式用!$A$4:$M$54,13,FALSE))</f>
        <v/>
      </c>
      <c r="AQ274" s="46" t="str">
        <f t="shared" si="37"/>
        <v>―</v>
      </c>
    </row>
    <row r="275" spans="1:43" ht="45" customHeight="1">
      <c r="A275" s="114">
        <f t="shared" si="39"/>
        <v>261</v>
      </c>
      <c r="B275" s="115" t="str">
        <f>IF(基本情報入力シート!B318="","",基本情報入力シート!B318)</f>
        <v/>
      </c>
      <c r="C275" s="116" t="str">
        <f>IF(基本情報入力シート!L318="","",基本情報入力シート!L318)</f>
        <v/>
      </c>
      <c r="D275" s="116" t="str">
        <f>IF(基本情報入力シート!Q318="","",基本情報入力シート!Q318)</f>
        <v/>
      </c>
      <c r="E275" s="116" t="str">
        <f>IF(基本情報入力シート!V318="","",基本情報入力シート!V318)</f>
        <v/>
      </c>
      <c r="F275" s="116" t="str">
        <f>IF(基本情報入力シート!W318="","",基本情報入力シート!W318)</f>
        <v/>
      </c>
      <c r="G275" s="116" t="str">
        <f>IF(基本情報入力シート!Z318="","",基本情報入力シート!Z318)</f>
        <v/>
      </c>
      <c r="H275" s="216" t="str">
        <f>IF(基本情報入力シート!AD318="","",基本情報入力シート!AD318)</f>
        <v/>
      </c>
      <c r="I275" s="335" t="str">
        <f>IF(基本情報入力シート!AE318="","",基本情報入力シート!AE318)</f>
        <v/>
      </c>
      <c r="J275" s="450"/>
      <c r="K275" s="451"/>
      <c r="L275" s="449"/>
      <c r="M275" s="336" t="str">
        <f>IF(G275="", "", VLOOKUP(AO275,【参考】数式用!$AZ$3:$BA$6, 2, FALSE))</f>
        <v/>
      </c>
      <c r="N275" s="337" t="str">
        <f>IF(G275="","",VLOOKUP(G275,【参考】数式用!$A$4:$L$54,MATCH('別紙様式2-3（個表）'!M275,【参考】数式用!$J$3:$L$3,0)+9,FALSE))</f>
        <v/>
      </c>
      <c r="O275" s="453" t="s">
        <v>2396</v>
      </c>
      <c r="P275" s="338" t="str">
        <f t="shared" si="38"/>
        <v>未入力あり</v>
      </c>
      <c r="Q275" s="258" t="str">
        <f>IFERROR(IF(P275="未入力あり","",ROUNDDOWN(ROUNDDOWN($H275*$I275,0)*VLOOKUP($G275,【参考】数式用!$A$4:$E$54,3, FALSE),0)),"")</f>
        <v/>
      </c>
      <c r="R275" s="258" t="str">
        <f>IF(AM275="×", 0,IF(P275="未入力あり","",ROUNDDOWN(ROUNDDOWN($H275*$I275,0)*VLOOKUP($G275,【参考】数式用!$A$4:$E$54,4,FALSE),0)))</f>
        <v/>
      </c>
      <c r="S275" s="339" t="str">
        <f>IF(AN275="×", 0,IF(P275="未入力あり","",ROUNDDOWN(ROUNDDOWN($H275*$I275,0)*VLOOKUP($G275,【参考】数式用!$A$4:$E$54,5, FALSE),0)))</f>
        <v/>
      </c>
      <c r="T275" s="342"/>
      <c r="U275" s="343"/>
      <c r="AI275" s="345" t="str">
        <f t="shared" si="33"/>
        <v/>
      </c>
      <c r="AJ275" s="46" t="e">
        <f>VLOOKUP('別紙様式2-3（個表）'!$G275,【参考】数式用!$P$4:$Q$54,2, FALSE)</f>
        <v>#N/A</v>
      </c>
      <c r="AK275" s="46" t="e">
        <f>VLOOKUP('別紙様式2-3（個表）'!$G275,【参考】数式用!$P$4:$W$54,8, FALSE)</f>
        <v>#N/A</v>
      </c>
      <c r="AL275" s="46" t="e">
        <f>VLOOKUP('別紙様式2-3（個表）'!$G275,【参考】数式用!$P$4:$AD$54,15, FALSE)</f>
        <v>#N/A</v>
      </c>
      <c r="AM275" s="46" t="str">
        <f t="shared" si="34"/>
        <v/>
      </c>
      <c r="AN275" s="46" t="str">
        <f t="shared" si="35"/>
        <v/>
      </c>
      <c r="AO275" s="46" t="str">
        <f t="shared" si="36"/>
        <v/>
      </c>
      <c r="AP275" s="46" t="str">
        <f>IF(G275="", "", VLOOKUP(G275,【参考】数式用!$A$4:$M$54,13,FALSE))</f>
        <v/>
      </c>
      <c r="AQ275" s="46" t="str">
        <f t="shared" si="37"/>
        <v>―</v>
      </c>
    </row>
    <row r="276" spans="1:43" ht="45" customHeight="1">
      <c r="A276" s="114">
        <f t="shared" si="39"/>
        <v>262</v>
      </c>
      <c r="B276" s="115" t="str">
        <f>IF(基本情報入力シート!B319="","",基本情報入力シート!B319)</f>
        <v/>
      </c>
      <c r="C276" s="116" t="str">
        <f>IF(基本情報入力シート!L319="","",基本情報入力シート!L319)</f>
        <v/>
      </c>
      <c r="D276" s="116" t="str">
        <f>IF(基本情報入力シート!Q319="","",基本情報入力シート!Q319)</f>
        <v/>
      </c>
      <c r="E276" s="116" t="str">
        <f>IF(基本情報入力シート!V319="","",基本情報入力シート!V319)</f>
        <v/>
      </c>
      <c r="F276" s="116" t="str">
        <f>IF(基本情報入力シート!W319="","",基本情報入力シート!W319)</f>
        <v/>
      </c>
      <c r="G276" s="116" t="str">
        <f>IF(基本情報入力シート!Z319="","",基本情報入力シート!Z319)</f>
        <v/>
      </c>
      <c r="H276" s="216" t="str">
        <f>IF(基本情報入力シート!AD319="","",基本情報入力シート!AD319)</f>
        <v/>
      </c>
      <c r="I276" s="335" t="str">
        <f>IF(基本情報入力シート!AE319="","",基本情報入力シート!AE319)</f>
        <v/>
      </c>
      <c r="J276" s="450"/>
      <c r="K276" s="451"/>
      <c r="L276" s="449"/>
      <c r="M276" s="336" t="str">
        <f>IF(G276="", "", VLOOKUP(AO276,【参考】数式用!$AZ$3:$BA$6, 2, FALSE))</f>
        <v/>
      </c>
      <c r="N276" s="337" t="str">
        <f>IF(G276="","",VLOOKUP(G276,【参考】数式用!$A$4:$L$54,MATCH('別紙様式2-3（個表）'!M276,【参考】数式用!$J$3:$L$3,0)+9,FALSE))</f>
        <v/>
      </c>
      <c r="O276" s="453" t="s">
        <v>2396</v>
      </c>
      <c r="P276" s="338" t="str">
        <f t="shared" si="38"/>
        <v>未入力あり</v>
      </c>
      <c r="Q276" s="258" t="str">
        <f>IFERROR(IF(P276="未入力あり","",ROUNDDOWN(ROUNDDOWN($H276*$I276,0)*VLOOKUP($G276,【参考】数式用!$A$4:$E$54,3, FALSE),0)),"")</f>
        <v/>
      </c>
      <c r="R276" s="258" t="str">
        <f>IF(AM276="×", 0,IF(P276="未入力あり","",ROUNDDOWN(ROUNDDOWN($H276*$I276,0)*VLOOKUP($G276,【参考】数式用!$A$4:$E$54,4,FALSE),0)))</f>
        <v/>
      </c>
      <c r="S276" s="339" t="str">
        <f>IF(AN276="×", 0,IF(P276="未入力あり","",ROUNDDOWN(ROUNDDOWN($H276*$I276,0)*VLOOKUP($G276,【参考】数式用!$A$4:$E$54,5, FALSE),0)))</f>
        <v/>
      </c>
      <c r="T276" s="342"/>
      <c r="U276" s="343"/>
      <c r="AI276" s="345" t="str">
        <f t="shared" si="33"/>
        <v/>
      </c>
      <c r="AJ276" s="46" t="e">
        <f>VLOOKUP('別紙様式2-3（個表）'!$G276,【参考】数式用!$P$4:$Q$54,2, FALSE)</f>
        <v>#N/A</v>
      </c>
      <c r="AK276" s="46" t="e">
        <f>VLOOKUP('別紙様式2-3（個表）'!$G276,【参考】数式用!$P$4:$W$54,8, FALSE)</f>
        <v>#N/A</v>
      </c>
      <c r="AL276" s="46" t="e">
        <f>VLOOKUP('別紙様式2-3（個表）'!$G276,【参考】数式用!$P$4:$AD$54,15, FALSE)</f>
        <v>#N/A</v>
      </c>
      <c r="AM276" s="46" t="str">
        <f t="shared" si="34"/>
        <v/>
      </c>
      <c r="AN276" s="46" t="str">
        <f t="shared" si="35"/>
        <v/>
      </c>
      <c r="AO276" s="46" t="str">
        <f t="shared" si="36"/>
        <v/>
      </c>
      <c r="AP276" s="46" t="str">
        <f>IF(G276="", "", VLOOKUP(G276,【参考】数式用!$A$4:$M$54,13,FALSE))</f>
        <v/>
      </c>
      <c r="AQ276" s="46" t="str">
        <f t="shared" si="37"/>
        <v>―</v>
      </c>
    </row>
    <row r="277" spans="1:43" ht="45" customHeight="1">
      <c r="A277" s="114">
        <f t="shared" si="39"/>
        <v>263</v>
      </c>
      <c r="B277" s="115" t="str">
        <f>IF(基本情報入力シート!B320="","",基本情報入力シート!B320)</f>
        <v/>
      </c>
      <c r="C277" s="116" t="str">
        <f>IF(基本情報入力シート!L320="","",基本情報入力シート!L320)</f>
        <v/>
      </c>
      <c r="D277" s="116" t="str">
        <f>IF(基本情報入力シート!Q320="","",基本情報入力シート!Q320)</f>
        <v/>
      </c>
      <c r="E277" s="116" t="str">
        <f>IF(基本情報入力シート!V320="","",基本情報入力シート!V320)</f>
        <v/>
      </c>
      <c r="F277" s="116" t="str">
        <f>IF(基本情報入力シート!W320="","",基本情報入力シート!W320)</f>
        <v/>
      </c>
      <c r="G277" s="116" t="str">
        <f>IF(基本情報入力シート!Z320="","",基本情報入力シート!Z320)</f>
        <v/>
      </c>
      <c r="H277" s="216" t="str">
        <f>IF(基本情報入力シート!AD320="","",基本情報入力シート!AD320)</f>
        <v/>
      </c>
      <c r="I277" s="335" t="str">
        <f>IF(基本情報入力シート!AE320="","",基本情報入力シート!AE320)</f>
        <v/>
      </c>
      <c r="J277" s="450"/>
      <c r="K277" s="451"/>
      <c r="L277" s="449"/>
      <c r="M277" s="336" t="str">
        <f>IF(G277="", "", VLOOKUP(AO277,【参考】数式用!$AZ$3:$BA$6, 2, FALSE))</f>
        <v/>
      </c>
      <c r="N277" s="337" t="str">
        <f>IF(G277="","",VLOOKUP(G277,【参考】数式用!$A$4:$L$54,MATCH('別紙様式2-3（個表）'!M277,【参考】数式用!$J$3:$L$3,0)+9,FALSE))</f>
        <v/>
      </c>
      <c r="O277" s="453" t="s">
        <v>2396</v>
      </c>
      <c r="P277" s="338" t="str">
        <f t="shared" si="38"/>
        <v>未入力あり</v>
      </c>
      <c r="Q277" s="258" t="str">
        <f>IFERROR(IF(P277="未入力あり","",ROUNDDOWN(ROUNDDOWN($H277*$I277,0)*VLOOKUP($G277,【参考】数式用!$A$4:$E$54,3, FALSE),0)),"")</f>
        <v/>
      </c>
      <c r="R277" s="258" t="str">
        <f>IF(AM277="×", 0,IF(P277="未入力あり","",ROUNDDOWN(ROUNDDOWN($H277*$I277,0)*VLOOKUP($G277,【参考】数式用!$A$4:$E$54,4,FALSE),0)))</f>
        <v/>
      </c>
      <c r="S277" s="339" t="str">
        <f>IF(AN277="×", 0,IF(P277="未入力あり","",ROUNDDOWN(ROUNDDOWN($H277*$I277,0)*VLOOKUP($G277,【参考】数式用!$A$4:$E$54,5, FALSE),0)))</f>
        <v/>
      </c>
      <c r="T277" s="342"/>
      <c r="U277" s="343"/>
      <c r="AI277" s="345" t="str">
        <f t="shared" si="33"/>
        <v/>
      </c>
      <c r="AJ277" s="46" t="e">
        <f>VLOOKUP('別紙様式2-3（個表）'!$G277,【参考】数式用!$P$4:$Q$54,2, FALSE)</f>
        <v>#N/A</v>
      </c>
      <c r="AK277" s="46" t="e">
        <f>VLOOKUP('別紙様式2-3（個表）'!$G277,【参考】数式用!$P$4:$W$54,8, FALSE)</f>
        <v>#N/A</v>
      </c>
      <c r="AL277" s="46" t="e">
        <f>VLOOKUP('別紙様式2-3（個表）'!$G277,【参考】数式用!$P$4:$AD$54,15, FALSE)</f>
        <v>#N/A</v>
      </c>
      <c r="AM277" s="46" t="str">
        <f t="shared" si="34"/>
        <v/>
      </c>
      <c r="AN277" s="46" t="str">
        <f t="shared" si="35"/>
        <v/>
      </c>
      <c r="AO277" s="46" t="str">
        <f t="shared" si="36"/>
        <v/>
      </c>
      <c r="AP277" s="46" t="str">
        <f>IF(G277="", "", VLOOKUP(G277,【参考】数式用!$A$4:$M$54,13,FALSE))</f>
        <v/>
      </c>
      <c r="AQ277" s="46" t="str">
        <f t="shared" si="37"/>
        <v>―</v>
      </c>
    </row>
    <row r="278" spans="1:43" ht="45" customHeight="1">
      <c r="A278" s="114">
        <f t="shared" si="39"/>
        <v>264</v>
      </c>
      <c r="B278" s="115" t="str">
        <f>IF(基本情報入力シート!B321="","",基本情報入力シート!B321)</f>
        <v/>
      </c>
      <c r="C278" s="116" t="str">
        <f>IF(基本情報入力シート!L321="","",基本情報入力シート!L321)</f>
        <v/>
      </c>
      <c r="D278" s="116" t="str">
        <f>IF(基本情報入力シート!Q321="","",基本情報入力シート!Q321)</f>
        <v/>
      </c>
      <c r="E278" s="116" t="str">
        <f>IF(基本情報入力シート!V321="","",基本情報入力シート!V321)</f>
        <v/>
      </c>
      <c r="F278" s="116" t="str">
        <f>IF(基本情報入力シート!W321="","",基本情報入力シート!W321)</f>
        <v/>
      </c>
      <c r="G278" s="116" t="str">
        <f>IF(基本情報入力シート!Z321="","",基本情報入力シート!Z321)</f>
        <v/>
      </c>
      <c r="H278" s="216" t="str">
        <f>IF(基本情報入力シート!AD321="","",基本情報入力シート!AD321)</f>
        <v/>
      </c>
      <c r="I278" s="335" t="str">
        <f>IF(基本情報入力シート!AE321="","",基本情報入力シート!AE321)</f>
        <v/>
      </c>
      <c r="J278" s="450"/>
      <c r="K278" s="451"/>
      <c r="L278" s="449"/>
      <c r="M278" s="336" t="str">
        <f>IF(G278="", "", VLOOKUP(AO278,【参考】数式用!$AZ$3:$BA$6, 2, FALSE))</f>
        <v/>
      </c>
      <c r="N278" s="337" t="str">
        <f>IF(G278="","",VLOOKUP(G278,【参考】数式用!$A$4:$L$54,MATCH('別紙様式2-3（個表）'!M278,【参考】数式用!$J$3:$L$3,0)+9,FALSE))</f>
        <v/>
      </c>
      <c r="O278" s="453" t="s">
        <v>2396</v>
      </c>
      <c r="P278" s="338" t="str">
        <f t="shared" si="38"/>
        <v>未入力あり</v>
      </c>
      <c r="Q278" s="258" t="str">
        <f>IFERROR(IF(P278="未入力あり","",ROUNDDOWN(ROUNDDOWN($H278*$I278,0)*VLOOKUP($G278,【参考】数式用!$A$4:$E$54,3, FALSE),0)),"")</f>
        <v/>
      </c>
      <c r="R278" s="258" t="str">
        <f>IF(AM278="×", 0,IF(P278="未入力あり","",ROUNDDOWN(ROUNDDOWN($H278*$I278,0)*VLOOKUP($G278,【参考】数式用!$A$4:$E$54,4,FALSE),0)))</f>
        <v/>
      </c>
      <c r="S278" s="339" t="str">
        <f>IF(AN278="×", 0,IF(P278="未入力あり","",ROUNDDOWN(ROUNDDOWN($H278*$I278,0)*VLOOKUP($G278,【参考】数式用!$A$4:$E$54,5, FALSE),0)))</f>
        <v/>
      </c>
      <c r="T278" s="342"/>
      <c r="U278" s="343"/>
      <c r="AI278" s="345" t="str">
        <f t="shared" si="33"/>
        <v/>
      </c>
      <c r="AJ278" s="46" t="e">
        <f>VLOOKUP('別紙様式2-3（個表）'!$G278,【参考】数式用!$P$4:$Q$54,2, FALSE)</f>
        <v>#N/A</v>
      </c>
      <c r="AK278" s="46" t="e">
        <f>VLOOKUP('別紙様式2-3（個表）'!$G278,【参考】数式用!$P$4:$W$54,8, FALSE)</f>
        <v>#N/A</v>
      </c>
      <c r="AL278" s="46" t="e">
        <f>VLOOKUP('別紙様式2-3（個表）'!$G278,【参考】数式用!$P$4:$AD$54,15, FALSE)</f>
        <v>#N/A</v>
      </c>
      <c r="AM278" s="46" t="str">
        <f t="shared" si="34"/>
        <v/>
      </c>
      <c r="AN278" s="46" t="str">
        <f t="shared" si="35"/>
        <v/>
      </c>
      <c r="AO278" s="46" t="str">
        <f t="shared" si="36"/>
        <v/>
      </c>
      <c r="AP278" s="46" t="str">
        <f>IF(G278="", "", VLOOKUP(G278,【参考】数式用!$A$4:$M$54,13,FALSE))</f>
        <v/>
      </c>
      <c r="AQ278" s="46" t="str">
        <f t="shared" si="37"/>
        <v>―</v>
      </c>
    </row>
    <row r="279" spans="1:43" ht="45" customHeight="1">
      <c r="A279" s="114">
        <f t="shared" si="39"/>
        <v>265</v>
      </c>
      <c r="B279" s="115" t="str">
        <f>IF(基本情報入力シート!B322="","",基本情報入力シート!B322)</f>
        <v/>
      </c>
      <c r="C279" s="116" t="str">
        <f>IF(基本情報入力シート!L322="","",基本情報入力シート!L322)</f>
        <v/>
      </c>
      <c r="D279" s="116" t="str">
        <f>IF(基本情報入力シート!Q322="","",基本情報入力シート!Q322)</f>
        <v/>
      </c>
      <c r="E279" s="116" t="str">
        <f>IF(基本情報入力シート!V322="","",基本情報入力シート!V322)</f>
        <v/>
      </c>
      <c r="F279" s="116" t="str">
        <f>IF(基本情報入力シート!W322="","",基本情報入力シート!W322)</f>
        <v/>
      </c>
      <c r="G279" s="116" t="str">
        <f>IF(基本情報入力シート!Z322="","",基本情報入力シート!Z322)</f>
        <v/>
      </c>
      <c r="H279" s="216" t="str">
        <f>IF(基本情報入力シート!AD322="","",基本情報入力シート!AD322)</f>
        <v/>
      </c>
      <c r="I279" s="335" t="str">
        <f>IF(基本情報入力シート!AE322="","",基本情報入力シート!AE322)</f>
        <v/>
      </c>
      <c r="J279" s="450"/>
      <c r="K279" s="451"/>
      <c r="L279" s="449"/>
      <c r="M279" s="336" t="str">
        <f>IF(G279="", "", VLOOKUP(AO279,【参考】数式用!$AZ$3:$BA$6, 2, FALSE))</f>
        <v/>
      </c>
      <c r="N279" s="337" t="str">
        <f>IF(G279="","",VLOOKUP(G279,【参考】数式用!$A$4:$L$54,MATCH('別紙様式2-3（個表）'!M279,【参考】数式用!$J$3:$L$3,0)+9,FALSE))</f>
        <v/>
      </c>
      <c r="O279" s="453" t="s">
        <v>2396</v>
      </c>
      <c r="P279" s="338" t="str">
        <f t="shared" si="38"/>
        <v>未入力あり</v>
      </c>
      <c r="Q279" s="258" t="str">
        <f>IFERROR(IF(P279="未入力あり","",ROUNDDOWN(ROUNDDOWN($H279*$I279,0)*VLOOKUP($G279,【参考】数式用!$A$4:$E$54,3, FALSE),0)),"")</f>
        <v/>
      </c>
      <c r="R279" s="258" t="str">
        <f>IF(AM279="×", 0,IF(P279="未入力あり","",ROUNDDOWN(ROUNDDOWN($H279*$I279,0)*VLOOKUP($G279,【参考】数式用!$A$4:$E$54,4,FALSE),0)))</f>
        <v/>
      </c>
      <c r="S279" s="339" t="str">
        <f>IF(AN279="×", 0,IF(P279="未入力あり","",ROUNDDOWN(ROUNDDOWN($H279*$I279,0)*VLOOKUP($G279,【参考】数式用!$A$4:$E$54,5, FALSE),0)))</f>
        <v/>
      </c>
      <c r="T279" s="342"/>
      <c r="U279" s="343"/>
      <c r="AI279" s="345" t="str">
        <f t="shared" si="33"/>
        <v/>
      </c>
      <c r="AJ279" s="46" t="e">
        <f>VLOOKUP('別紙様式2-3（個表）'!$G279,【参考】数式用!$P$4:$Q$54,2, FALSE)</f>
        <v>#N/A</v>
      </c>
      <c r="AK279" s="46" t="e">
        <f>VLOOKUP('別紙様式2-3（個表）'!$G279,【参考】数式用!$P$4:$W$54,8, FALSE)</f>
        <v>#N/A</v>
      </c>
      <c r="AL279" s="46" t="e">
        <f>VLOOKUP('別紙様式2-3（個表）'!$G279,【参考】数式用!$P$4:$AD$54,15, FALSE)</f>
        <v>#N/A</v>
      </c>
      <c r="AM279" s="46" t="str">
        <f t="shared" si="34"/>
        <v/>
      </c>
      <c r="AN279" s="46" t="str">
        <f t="shared" si="35"/>
        <v/>
      </c>
      <c r="AO279" s="46" t="str">
        <f t="shared" si="36"/>
        <v/>
      </c>
      <c r="AP279" s="46" t="str">
        <f>IF(G279="", "", VLOOKUP(G279,【参考】数式用!$A$4:$M$54,13,FALSE))</f>
        <v/>
      </c>
      <c r="AQ279" s="46" t="str">
        <f t="shared" si="37"/>
        <v>―</v>
      </c>
    </row>
    <row r="280" spans="1:43" ht="45" customHeight="1">
      <c r="A280" s="114">
        <f t="shared" si="39"/>
        <v>266</v>
      </c>
      <c r="B280" s="115" t="str">
        <f>IF(基本情報入力シート!B323="","",基本情報入力シート!B323)</f>
        <v/>
      </c>
      <c r="C280" s="116" t="str">
        <f>IF(基本情報入力シート!L323="","",基本情報入力シート!L323)</f>
        <v/>
      </c>
      <c r="D280" s="116" t="str">
        <f>IF(基本情報入力シート!Q323="","",基本情報入力シート!Q323)</f>
        <v/>
      </c>
      <c r="E280" s="116" t="str">
        <f>IF(基本情報入力シート!V323="","",基本情報入力シート!V323)</f>
        <v/>
      </c>
      <c r="F280" s="116" t="str">
        <f>IF(基本情報入力シート!W323="","",基本情報入力シート!W323)</f>
        <v/>
      </c>
      <c r="G280" s="116" t="str">
        <f>IF(基本情報入力シート!Z323="","",基本情報入力シート!Z323)</f>
        <v/>
      </c>
      <c r="H280" s="216" t="str">
        <f>IF(基本情報入力シート!AD323="","",基本情報入力シート!AD323)</f>
        <v/>
      </c>
      <c r="I280" s="335" t="str">
        <f>IF(基本情報入力シート!AE323="","",基本情報入力シート!AE323)</f>
        <v/>
      </c>
      <c r="J280" s="450"/>
      <c r="K280" s="451"/>
      <c r="L280" s="449"/>
      <c r="M280" s="336" t="str">
        <f>IF(G280="", "", VLOOKUP(AO280,【参考】数式用!$AZ$3:$BA$6, 2, FALSE))</f>
        <v/>
      </c>
      <c r="N280" s="337" t="str">
        <f>IF(G280="","",VLOOKUP(G280,【参考】数式用!$A$4:$L$54,MATCH('別紙様式2-3（個表）'!M280,【参考】数式用!$J$3:$L$3,0)+9,FALSE))</f>
        <v/>
      </c>
      <c r="O280" s="453" t="s">
        <v>2396</v>
      </c>
      <c r="P280" s="338" t="str">
        <f t="shared" si="38"/>
        <v>未入力あり</v>
      </c>
      <c r="Q280" s="258" t="str">
        <f>IFERROR(IF(P280="未入力あり","",ROUNDDOWN(ROUNDDOWN($H280*$I280,0)*VLOOKUP($G280,【参考】数式用!$A$4:$E$54,3, FALSE),0)),"")</f>
        <v/>
      </c>
      <c r="R280" s="258" t="str">
        <f>IF(AM280="×", 0,IF(P280="未入力あり","",ROUNDDOWN(ROUNDDOWN($H280*$I280,0)*VLOOKUP($G280,【参考】数式用!$A$4:$E$54,4,FALSE),0)))</f>
        <v/>
      </c>
      <c r="S280" s="339" t="str">
        <f>IF(AN280="×", 0,IF(P280="未入力あり","",ROUNDDOWN(ROUNDDOWN($H280*$I280,0)*VLOOKUP($G280,【参考】数式用!$A$4:$E$54,5, FALSE),0)))</f>
        <v/>
      </c>
      <c r="T280" s="342"/>
      <c r="U280" s="343"/>
      <c r="AI280" s="345" t="str">
        <f t="shared" si="33"/>
        <v/>
      </c>
      <c r="AJ280" s="46" t="e">
        <f>VLOOKUP('別紙様式2-3（個表）'!$G280,【参考】数式用!$P$4:$Q$54,2, FALSE)</f>
        <v>#N/A</v>
      </c>
      <c r="AK280" s="46" t="e">
        <f>VLOOKUP('別紙様式2-3（個表）'!$G280,【参考】数式用!$P$4:$W$54,8, FALSE)</f>
        <v>#N/A</v>
      </c>
      <c r="AL280" s="46" t="e">
        <f>VLOOKUP('別紙様式2-3（個表）'!$G280,【参考】数式用!$P$4:$AD$54,15, FALSE)</f>
        <v>#N/A</v>
      </c>
      <c r="AM280" s="46" t="str">
        <f t="shared" si="34"/>
        <v/>
      </c>
      <c r="AN280" s="46" t="str">
        <f t="shared" si="35"/>
        <v/>
      </c>
      <c r="AO280" s="46" t="str">
        <f t="shared" si="36"/>
        <v/>
      </c>
      <c r="AP280" s="46" t="str">
        <f>IF(G280="", "", VLOOKUP(G280,【参考】数式用!$A$4:$M$54,13,FALSE))</f>
        <v/>
      </c>
      <c r="AQ280" s="46" t="str">
        <f t="shared" si="37"/>
        <v>―</v>
      </c>
    </row>
    <row r="281" spans="1:43" ht="45" customHeight="1">
      <c r="A281" s="114">
        <f t="shared" si="39"/>
        <v>267</v>
      </c>
      <c r="B281" s="115" t="str">
        <f>IF(基本情報入力シート!B324="","",基本情報入力シート!B324)</f>
        <v/>
      </c>
      <c r="C281" s="116" t="str">
        <f>IF(基本情報入力シート!L324="","",基本情報入力シート!L324)</f>
        <v/>
      </c>
      <c r="D281" s="116" t="str">
        <f>IF(基本情報入力シート!Q324="","",基本情報入力シート!Q324)</f>
        <v/>
      </c>
      <c r="E281" s="116" t="str">
        <f>IF(基本情報入力シート!V324="","",基本情報入力シート!V324)</f>
        <v/>
      </c>
      <c r="F281" s="116" t="str">
        <f>IF(基本情報入力シート!W324="","",基本情報入力シート!W324)</f>
        <v/>
      </c>
      <c r="G281" s="116" t="str">
        <f>IF(基本情報入力シート!Z324="","",基本情報入力シート!Z324)</f>
        <v/>
      </c>
      <c r="H281" s="216" t="str">
        <f>IF(基本情報入力シート!AD324="","",基本情報入力シート!AD324)</f>
        <v/>
      </c>
      <c r="I281" s="335" t="str">
        <f>IF(基本情報入力シート!AE324="","",基本情報入力シート!AE324)</f>
        <v/>
      </c>
      <c r="J281" s="450"/>
      <c r="K281" s="451"/>
      <c r="L281" s="449"/>
      <c r="M281" s="336" t="str">
        <f>IF(G281="", "", VLOOKUP(AO281,【参考】数式用!$AZ$3:$BA$6, 2, FALSE))</f>
        <v/>
      </c>
      <c r="N281" s="337" t="str">
        <f>IF(G281="","",VLOOKUP(G281,【参考】数式用!$A$4:$L$54,MATCH('別紙様式2-3（個表）'!M281,【参考】数式用!$J$3:$L$3,0)+9,FALSE))</f>
        <v/>
      </c>
      <c r="O281" s="453" t="s">
        <v>2396</v>
      </c>
      <c r="P281" s="338" t="str">
        <f t="shared" si="38"/>
        <v>未入力あり</v>
      </c>
      <c r="Q281" s="258" t="str">
        <f>IFERROR(IF(P281="未入力あり","",ROUNDDOWN(ROUNDDOWN($H281*$I281,0)*VLOOKUP($G281,【参考】数式用!$A$4:$E$54,3, FALSE),0)),"")</f>
        <v/>
      </c>
      <c r="R281" s="258" t="str">
        <f>IF(AM281="×", 0,IF(P281="未入力あり","",ROUNDDOWN(ROUNDDOWN($H281*$I281,0)*VLOOKUP($G281,【参考】数式用!$A$4:$E$54,4,FALSE),0)))</f>
        <v/>
      </c>
      <c r="S281" s="339" t="str">
        <f>IF(AN281="×", 0,IF(P281="未入力あり","",ROUNDDOWN(ROUNDDOWN($H281*$I281,0)*VLOOKUP($G281,【参考】数式用!$A$4:$E$54,5, FALSE),0)))</f>
        <v/>
      </c>
      <c r="T281" s="342"/>
      <c r="U281" s="343"/>
      <c r="AI281" s="345" t="str">
        <f t="shared" si="33"/>
        <v/>
      </c>
      <c r="AJ281" s="46" t="e">
        <f>VLOOKUP('別紙様式2-3（個表）'!$G281,【参考】数式用!$P$4:$Q$54,2, FALSE)</f>
        <v>#N/A</v>
      </c>
      <c r="AK281" s="46" t="e">
        <f>VLOOKUP('別紙様式2-3（個表）'!$G281,【参考】数式用!$P$4:$W$54,8, FALSE)</f>
        <v>#N/A</v>
      </c>
      <c r="AL281" s="46" t="e">
        <f>VLOOKUP('別紙様式2-3（個表）'!$G281,【参考】数式用!$P$4:$AD$54,15, FALSE)</f>
        <v>#N/A</v>
      </c>
      <c r="AM281" s="46" t="str">
        <f t="shared" si="34"/>
        <v/>
      </c>
      <c r="AN281" s="46" t="str">
        <f t="shared" si="35"/>
        <v/>
      </c>
      <c r="AO281" s="46" t="str">
        <f t="shared" si="36"/>
        <v/>
      </c>
      <c r="AP281" s="46" t="str">
        <f>IF(G281="", "", VLOOKUP(G281,【参考】数式用!$A$4:$M$54,13,FALSE))</f>
        <v/>
      </c>
      <c r="AQ281" s="46" t="str">
        <f t="shared" si="37"/>
        <v>―</v>
      </c>
    </row>
    <row r="282" spans="1:43" ht="45" customHeight="1">
      <c r="A282" s="114">
        <f t="shared" si="39"/>
        <v>268</v>
      </c>
      <c r="B282" s="115" t="str">
        <f>IF(基本情報入力シート!B325="","",基本情報入力シート!B325)</f>
        <v/>
      </c>
      <c r="C282" s="116" t="str">
        <f>IF(基本情報入力シート!L325="","",基本情報入力シート!L325)</f>
        <v/>
      </c>
      <c r="D282" s="116" t="str">
        <f>IF(基本情報入力シート!Q325="","",基本情報入力シート!Q325)</f>
        <v/>
      </c>
      <c r="E282" s="116" t="str">
        <f>IF(基本情報入力シート!V325="","",基本情報入力シート!V325)</f>
        <v/>
      </c>
      <c r="F282" s="116" t="str">
        <f>IF(基本情報入力シート!W325="","",基本情報入力シート!W325)</f>
        <v/>
      </c>
      <c r="G282" s="116" t="str">
        <f>IF(基本情報入力シート!Z325="","",基本情報入力シート!Z325)</f>
        <v/>
      </c>
      <c r="H282" s="216" t="str">
        <f>IF(基本情報入力シート!AD325="","",基本情報入力シート!AD325)</f>
        <v/>
      </c>
      <c r="I282" s="335" t="str">
        <f>IF(基本情報入力シート!AE325="","",基本情報入力シート!AE325)</f>
        <v/>
      </c>
      <c r="J282" s="450"/>
      <c r="K282" s="451"/>
      <c r="L282" s="449"/>
      <c r="M282" s="336" t="str">
        <f>IF(G282="", "", VLOOKUP(AO282,【参考】数式用!$AZ$3:$BA$6, 2, FALSE))</f>
        <v/>
      </c>
      <c r="N282" s="337" t="str">
        <f>IF(G282="","",VLOOKUP(G282,【参考】数式用!$A$4:$L$54,MATCH('別紙様式2-3（個表）'!M282,【参考】数式用!$J$3:$L$3,0)+9,FALSE))</f>
        <v/>
      </c>
      <c r="O282" s="453" t="s">
        <v>2396</v>
      </c>
      <c r="P282" s="338" t="str">
        <f t="shared" si="38"/>
        <v>未入力あり</v>
      </c>
      <c r="Q282" s="258" t="str">
        <f>IFERROR(IF(P282="未入力あり","",ROUNDDOWN(ROUNDDOWN($H282*$I282,0)*VLOOKUP($G282,【参考】数式用!$A$4:$E$54,3, FALSE),0)),"")</f>
        <v/>
      </c>
      <c r="R282" s="258" t="str">
        <f>IF(AM282="×", 0,IF(P282="未入力あり","",ROUNDDOWN(ROUNDDOWN($H282*$I282,0)*VLOOKUP($G282,【参考】数式用!$A$4:$E$54,4,FALSE),0)))</f>
        <v/>
      </c>
      <c r="S282" s="339" t="str">
        <f>IF(AN282="×", 0,IF(P282="未入力あり","",ROUNDDOWN(ROUNDDOWN($H282*$I282,0)*VLOOKUP($G282,【参考】数式用!$A$4:$E$54,5, FALSE),0)))</f>
        <v/>
      </c>
      <c r="T282" s="342"/>
      <c r="U282" s="343"/>
      <c r="AI282" s="345" t="str">
        <f t="shared" si="33"/>
        <v/>
      </c>
      <c r="AJ282" s="46" t="e">
        <f>VLOOKUP('別紙様式2-3（個表）'!$G282,【参考】数式用!$P$4:$Q$54,2, FALSE)</f>
        <v>#N/A</v>
      </c>
      <c r="AK282" s="46" t="e">
        <f>VLOOKUP('別紙様式2-3（個表）'!$G282,【参考】数式用!$P$4:$W$54,8, FALSE)</f>
        <v>#N/A</v>
      </c>
      <c r="AL282" s="46" t="e">
        <f>VLOOKUP('別紙様式2-3（個表）'!$G282,【参考】数式用!$P$4:$AD$54,15, FALSE)</f>
        <v>#N/A</v>
      </c>
      <c r="AM282" s="46" t="str">
        <f t="shared" si="34"/>
        <v/>
      </c>
      <c r="AN282" s="46" t="str">
        <f t="shared" si="35"/>
        <v/>
      </c>
      <c r="AO282" s="46" t="str">
        <f t="shared" si="36"/>
        <v/>
      </c>
      <c r="AP282" s="46" t="str">
        <f>IF(G282="", "", VLOOKUP(G282,【参考】数式用!$A$4:$M$54,13,FALSE))</f>
        <v/>
      </c>
      <c r="AQ282" s="46" t="str">
        <f t="shared" si="37"/>
        <v>―</v>
      </c>
    </row>
    <row r="283" spans="1:43" ht="45" customHeight="1">
      <c r="A283" s="114">
        <f t="shared" si="39"/>
        <v>269</v>
      </c>
      <c r="B283" s="115" t="str">
        <f>IF(基本情報入力シート!B326="","",基本情報入力シート!B326)</f>
        <v/>
      </c>
      <c r="C283" s="116" t="str">
        <f>IF(基本情報入力シート!L326="","",基本情報入力シート!L326)</f>
        <v/>
      </c>
      <c r="D283" s="116" t="str">
        <f>IF(基本情報入力シート!Q326="","",基本情報入力シート!Q326)</f>
        <v/>
      </c>
      <c r="E283" s="116" t="str">
        <f>IF(基本情報入力シート!V326="","",基本情報入力シート!V326)</f>
        <v/>
      </c>
      <c r="F283" s="116" t="str">
        <f>IF(基本情報入力シート!W326="","",基本情報入力シート!W326)</f>
        <v/>
      </c>
      <c r="G283" s="116" t="str">
        <f>IF(基本情報入力シート!Z326="","",基本情報入力シート!Z326)</f>
        <v/>
      </c>
      <c r="H283" s="216" t="str">
        <f>IF(基本情報入力シート!AD326="","",基本情報入力シート!AD326)</f>
        <v/>
      </c>
      <c r="I283" s="335" t="str">
        <f>IF(基本情報入力シート!AE326="","",基本情報入力シート!AE326)</f>
        <v/>
      </c>
      <c r="J283" s="450"/>
      <c r="K283" s="451"/>
      <c r="L283" s="449"/>
      <c r="M283" s="336" t="str">
        <f>IF(G283="", "", VLOOKUP(AO283,【参考】数式用!$AZ$3:$BA$6, 2, FALSE))</f>
        <v/>
      </c>
      <c r="N283" s="337" t="str">
        <f>IF(G283="","",VLOOKUP(G283,【参考】数式用!$A$4:$L$54,MATCH('別紙様式2-3（個表）'!M283,【参考】数式用!$J$3:$L$3,0)+9,FALSE))</f>
        <v/>
      </c>
      <c r="O283" s="453" t="s">
        <v>2396</v>
      </c>
      <c r="P283" s="338" t="str">
        <f t="shared" si="38"/>
        <v>未入力あり</v>
      </c>
      <c r="Q283" s="258" t="str">
        <f>IFERROR(IF(P283="未入力あり","",ROUNDDOWN(ROUNDDOWN($H283*$I283,0)*VLOOKUP($G283,【参考】数式用!$A$4:$E$54,3, FALSE),0)),"")</f>
        <v/>
      </c>
      <c r="R283" s="258" t="str">
        <f>IF(AM283="×", 0,IF(P283="未入力あり","",ROUNDDOWN(ROUNDDOWN($H283*$I283,0)*VLOOKUP($G283,【参考】数式用!$A$4:$E$54,4,FALSE),0)))</f>
        <v/>
      </c>
      <c r="S283" s="339" t="str">
        <f>IF(AN283="×", 0,IF(P283="未入力あり","",ROUNDDOWN(ROUNDDOWN($H283*$I283,0)*VLOOKUP($G283,【参考】数式用!$A$4:$E$54,5, FALSE),0)))</f>
        <v/>
      </c>
      <c r="T283" s="342"/>
      <c r="U283" s="343"/>
      <c r="AI283" s="345" t="str">
        <f t="shared" si="33"/>
        <v/>
      </c>
      <c r="AJ283" s="46" t="e">
        <f>VLOOKUP('別紙様式2-3（個表）'!$G283,【参考】数式用!$P$4:$Q$54,2, FALSE)</f>
        <v>#N/A</v>
      </c>
      <c r="AK283" s="46" t="e">
        <f>VLOOKUP('別紙様式2-3（個表）'!$G283,【参考】数式用!$P$4:$W$54,8, FALSE)</f>
        <v>#N/A</v>
      </c>
      <c r="AL283" s="46" t="e">
        <f>VLOOKUP('別紙様式2-3（個表）'!$G283,【参考】数式用!$P$4:$AD$54,15, FALSE)</f>
        <v>#N/A</v>
      </c>
      <c r="AM283" s="46" t="str">
        <f t="shared" si="34"/>
        <v/>
      </c>
      <c r="AN283" s="46" t="str">
        <f t="shared" si="35"/>
        <v/>
      </c>
      <c r="AO283" s="46" t="str">
        <f t="shared" si="36"/>
        <v/>
      </c>
      <c r="AP283" s="46" t="str">
        <f>IF(G283="", "", VLOOKUP(G283,【参考】数式用!$A$4:$M$54,13,FALSE))</f>
        <v/>
      </c>
      <c r="AQ283" s="46" t="str">
        <f t="shared" si="37"/>
        <v>―</v>
      </c>
    </row>
    <row r="284" spans="1:43" ht="45" customHeight="1">
      <c r="A284" s="114">
        <f t="shared" si="39"/>
        <v>270</v>
      </c>
      <c r="B284" s="115" t="str">
        <f>IF(基本情報入力シート!B327="","",基本情報入力シート!B327)</f>
        <v/>
      </c>
      <c r="C284" s="116" t="str">
        <f>IF(基本情報入力シート!L327="","",基本情報入力シート!L327)</f>
        <v/>
      </c>
      <c r="D284" s="116" t="str">
        <f>IF(基本情報入力シート!Q327="","",基本情報入力シート!Q327)</f>
        <v/>
      </c>
      <c r="E284" s="116" t="str">
        <f>IF(基本情報入力シート!V327="","",基本情報入力シート!V327)</f>
        <v/>
      </c>
      <c r="F284" s="116" t="str">
        <f>IF(基本情報入力シート!W327="","",基本情報入力シート!W327)</f>
        <v/>
      </c>
      <c r="G284" s="116" t="str">
        <f>IF(基本情報入力シート!Z327="","",基本情報入力シート!Z327)</f>
        <v/>
      </c>
      <c r="H284" s="216" t="str">
        <f>IF(基本情報入力シート!AD327="","",基本情報入力シート!AD327)</f>
        <v/>
      </c>
      <c r="I284" s="335" t="str">
        <f>IF(基本情報入力シート!AE327="","",基本情報入力シート!AE327)</f>
        <v/>
      </c>
      <c r="J284" s="450"/>
      <c r="K284" s="451"/>
      <c r="L284" s="449"/>
      <c r="M284" s="336" t="str">
        <f>IF(G284="", "", VLOOKUP(AO284,【参考】数式用!$AZ$3:$BA$6, 2, FALSE))</f>
        <v/>
      </c>
      <c r="N284" s="337" t="str">
        <f>IF(G284="","",VLOOKUP(G284,【参考】数式用!$A$4:$L$54,MATCH('別紙様式2-3（個表）'!M284,【参考】数式用!$J$3:$L$3,0)+9,FALSE))</f>
        <v/>
      </c>
      <c r="O284" s="453" t="s">
        <v>2396</v>
      </c>
      <c r="P284" s="338" t="str">
        <f t="shared" si="38"/>
        <v>未入力あり</v>
      </c>
      <c r="Q284" s="258" t="str">
        <f>IFERROR(IF(P284="未入力あり","",ROUNDDOWN(ROUNDDOWN($H284*$I284,0)*VLOOKUP($G284,【参考】数式用!$A$4:$E$54,3, FALSE),0)),"")</f>
        <v/>
      </c>
      <c r="R284" s="258" t="str">
        <f>IF(AM284="×", 0,IF(P284="未入力あり","",ROUNDDOWN(ROUNDDOWN($H284*$I284,0)*VLOOKUP($G284,【参考】数式用!$A$4:$E$54,4,FALSE),0)))</f>
        <v/>
      </c>
      <c r="S284" s="339" t="str">
        <f>IF(AN284="×", 0,IF(P284="未入力あり","",ROUNDDOWN(ROUNDDOWN($H284*$I284,0)*VLOOKUP($G284,【参考】数式用!$A$4:$E$54,5, FALSE),0)))</f>
        <v/>
      </c>
      <c r="T284" s="342"/>
      <c r="U284" s="343"/>
      <c r="AI284" s="345" t="str">
        <f t="shared" si="33"/>
        <v/>
      </c>
      <c r="AJ284" s="46" t="e">
        <f>VLOOKUP('別紙様式2-3（個表）'!$G284,【参考】数式用!$P$4:$Q$54,2, FALSE)</f>
        <v>#N/A</v>
      </c>
      <c r="AK284" s="46" t="e">
        <f>VLOOKUP('別紙様式2-3（個表）'!$G284,【参考】数式用!$P$4:$W$54,8, FALSE)</f>
        <v>#N/A</v>
      </c>
      <c r="AL284" s="46" t="e">
        <f>VLOOKUP('別紙様式2-3（個表）'!$G284,【参考】数式用!$P$4:$AD$54,15, FALSE)</f>
        <v>#N/A</v>
      </c>
      <c r="AM284" s="46" t="str">
        <f t="shared" si="34"/>
        <v/>
      </c>
      <c r="AN284" s="46" t="str">
        <f t="shared" si="35"/>
        <v/>
      </c>
      <c r="AO284" s="46" t="str">
        <f t="shared" si="36"/>
        <v/>
      </c>
      <c r="AP284" s="46" t="str">
        <f>IF(G284="", "", VLOOKUP(G284,【参考】数式用!$A$4:$M$54,13,FALSE))</f>
        <v/>
      </c>
      <c r="AQ284" s="46" t="str">
        <f t="shared" si="37"/>
        <v>―</v>
      </c>
    </row>
    <row r="285" spans="1:43" ht="45" customHeight="1">
      <c r="A285" s="114">
        <f t="shared" si="39"/>
        <v>271</v>
      </c>
      <c r="B285" s="115" t="str">
        <f>IF(基本情報入力シート!B328="","",基本情報入力シート!B328)</f>
        <v/>
      </c>
      <c r="C285" s="116" t="str">
        <f>IF(基本情報入力シート!L328="","",基本情報入力シート!L328)</f>
        <v/>
      </c>
      <c r="D285" s="116" t="str">
        <f>IF(基本情報入力シート!Q328="","",基本情報入力シート!Q328)</f>
        <v/>
      </c>
      <c r="E285" s="116" t="str">
        <f>IF(基本情報入力シート!V328="","",基本情報入力シート!V328)</f>
        <v/>
      </c>
      <c r="F285" s="116" t="str">
        <f>IF(基本情報入力シート!W328="","",基本情報入力シート!W328)</f>
        <v/>
      </c>
      <c r="G285" s="116" t="str">
        <f>IF(基本情報入力シート!Z328="","",基本情報入力シート!Z328)</f>
        <v/>
      </c>
      <c r="H285" s="216" t="str">
        <f>IF(基本情報入力シート!AD328="","",基本情報入力シート!AD328)</f>
        <v/>
      </c>
      <c r="I285" s="335" t="str">
        <f>IF(基本情報入力シート!AE328="","",基本情報入力シート!AE328)</f>
        <v/>
      </c>
      <c r="J285" s="450"/>
      <c r="K285" s="451"/>
      <c r="L285" s="449"/>
      <c r="M285" s="336" t="str">
        <f>IF(G285="", "", VLOOKUP(AO285,【参考】数式用!$AZ$3:$BA$6, 2, FALSE))</f>
        <v/>
      </c>
      <c r="N285" s="337" t="str">
        <f>IF(G285="","",VLOOKUP(G285,【参考】数式用!$A$4:$L$54,MATCH('別紙様式2-3（個表）'!M285,【参考】数式用!$J$3:$L$3,0)+9,FALSE))</f>
        <v/>
      </c>
      <c r="O285" s="453" t="s">
        <v>2396</v>
      </c>
      <c r="P285" s="338" t="str">
        <f t="shared" si="38"/>
        <v>未入力あり</v>
      </c>
      <c r="Q285" s="258" t="str">
        <f>IFERROR(IF(P285="未入力あり","",ROUNDDOWN(ROUNDDOWN($H285*$I285,0)*VLOOKUP($G285,【参考】数式用!$A$4:$E$54,3, FALSE),0)),"")</f>
        <v/>
      </c>
      <c r="R285" s="258" t="str">
        <f>IF(AM285="×", 0,IF(P285="未入力あり","",ROUNDDOWN(ROUNDDOWN($H285*$I285,0)*VLOOKUP($G285,【参考】数式用!$A$4:$E$54,4,FALSE),0)))</f>
        <v/>
      </c>
      <c r="S285" s="339" t="str">
        <f>IF(AN285="×", 0,IF(P285="未入力あり","",ROUNDDOWN(ROUNDDOWN($H285*$I285,0)*VLOOKUP($G285,【参考】数式用!$A$4:$E$54,5, FALSE),0)))</f>
        <v/>
      </c>
      <c r="T285" s="342"/>
      <c r="U285" s="343"/>
      <c r="AI285" s="345" t="str">
        <f t="shared" si="33"/>
        <v/>
      </c>
      <c r="AJ285" s="46" t="e">
        <f>VLOOKUP('別紙様式2-3（個表）'!$G285,【参考】数式用!$P$4:$Q$54,2, FALSE)</f>
        <v>#N/A</v>
      </c>
      <c r="AK285" s="46" t="e">
        <f>VLOOKUP('別紙様式2-3（個表）'!$G285,【参考】数式用!$P$4:$W$54,8, FALSE)</f>
        <v>#N/A</v>
      </c>
      <c r="AL285" s="46" t="e">
        <f>VLOOKUP('別紙様式2-3（個表）'!$G285,【参考】数式用!$P$4:$AD$54,15, FALSE)</f>
        <v>#N/A</v>
      </c>
      <c r="AM285" s="46" t="str">
        <f t="shared" si="34"/>
        <v/>
      </c>
      <c r="AN285" s="46" t="str">
        <f t="shared" si="35"/>
        <v/>
      </c>
      <c r="AO285" s="46" t="str">
        <f t="shared" si="36"/>
        <v/>
      </c>
      <c r="AP285" s="46" t="str">
        <f>IF(G285="", "", VLOOKUP(G285,【参考】数式用!$A$4:$M$54,13,FALSE))</f>
        <v/>
      </c>
      <c r="AQ285" s="46" t="str">
        <f t="shared" si="37"/>
        <v>―</v>
      </c>
    </row>
    <row r="286" spans="1:43" ht="45" customHeight="1">
      <c r="A286" s="114">
        <f t="shared" si="39"/>
        <v>272</v>
      </c>
      <c r="B286" s="115" t="str">
        <f>IF(基本情報入力シート!B329="","",基本情報入力シート!B329)</f>
        <v/>
      </c>
      <c r="C286" s="116" t="str">
        <f>IF(基本情報入力シート!L329="","",基本情報入力シート!L329)</f>
        <v/>
      </c>
      <c r="D286" s="116" t="str">
        <f>IF(基本情報入力シート!Q329="","",基本情報入力シート!Q329)</f>
        <v/>
      </c>
      <c r="E286" s="116" t="str">
        <f>IF(基本情報入力シート!V329="","",基本情報入力シート!V329)</f>
        <v/>
      </c>
      <c r="F286" s="116" t="str">
        <f>IF(基本情報入力シート!W329="","",基本情報入力シート!W329)</f>
        <v/>
      </c>
      <c r="G286" s="116" t="str">
        <f>IF(基本情報入力シート!Z329="","",基本情報入力シート!Z329)</f>
        <v/>
      </c>
      <c r="H286" s="216" t="str">
        <f>IF(基本情報入力シート!AD329="","",基本情報入力シート!AD329)</f>
        <v/>
      </c>
      <c r="I286" s="335" t="str">
        <f>IF(基本情報入力シート!AE329="","",基本情報入力シート!AE329)</f>
        <v/>
      </c>
      <c r="J286" s="450"/>
      <c r="K286" s="451"/>
      <c r="L286" s="449"/>
      <c r="M286" s="336" t="str">
        <f>IF(G286="", "", VLOOKUP(AO286,【参考】数式用!$AZ$3:$BA$6, 2, FALSE))</f>
        <v/>
      </c>
      <c r="N286" s="337" t="str">
        <f>IF(G286="","",VLOOKUP(G286,【参考】数式用!$A$4:$L$54,MATCH('別紙様式2-3（個表）'!M286,【参考】数式用!$J$3:$L$3,0)+9,FALSE))</f>
        <v/>
      </c>
      <c r="O286" s="453" t="s">
        <v>2396</v>
      </c>
      <c r="P286" s="338" t="str">
        <f t="shared" si="38"/>
        <v>未入力あり</v>
      </c>
      <c r="Q286" s="258" t="str">
        <f>IFERROR(IF(P286="未入力あり","",ROUNDDOWN(ROUNDDOWN($H286*$I286,0)*VLOOKUP($G286,【参考】数式用!$A$4:$E$54,3, FALSE),0)),"")</f>
        <v/>
      </c>
      <c r="R286" s="258" t="str">
        <f>IF(AM286="×", 0,IF(P286="未入力あり","",ROUNDDOWN(ROUNDDOWN($H286*$I286,0)*VLOOKUP($G286,【参考】数式用!$A$4:$E$54,4,FALSE),0)))</f>
        <v/>
      </c>
      <c r="S286" s="339" t="str">
        <f>IF(AN286="×", 0,IF(P286="未入力あり","",ROUNDDOWN(ROUNDDOWN($H286*$I286,0)*VLOOKUP($G286,【参考】数式用!$A$4:$E$54,5, FALSE),0)))</f>
        <v/>
      </c>
      <c r="T286" s="342"/>
      <c r="U286" s="343"/>
      <c r="AI286" s="345" t="str">
        <f t="shared" si="33"/>
        <v/>
      </c>
      <c r="AJ286" s="46" t="e">
        <f>VLOOKUP('別紙様式2-3（個表）'!$G286,【参考】数式用!$P$4:$Q$54,2, FALSE)</f>
        <v>#N/A</v>
      </c>
      <c r="AK286" s="46" t="e">
        <f>VLOOKUP('別紙様式2-3（個表）'!$G286,【参考】数式用!$P$4:$W$54,8, FALSE)</f>
        <v>#N/A</v>
      </c>
      <c r="AL286" s="46" t="e">
        <f>VLOOKUP('別紙様式2-3（個表）'!$G286,【参考】数式用!$P$4:$AD$54,15, FALSE)</f>
        <v>#N/A</v>
      </c>
      <c r="AM286" s="46" t="str">
        <f t="shared" si="34"/>
        <v/>
      </c>
      <c r="AN286" s="46" t="str">
        <f t="shared" si="35"/>
        <v/>
      </c>
      <c r="AO286" s="46" t="str">
        <f t="shared" si="36"/>
        <v/>
      </c>
      <c r="AP286" s="46" t="str">
        <f>IF(G286="", "", VLOOKUP(G286,【参考】数式用!$A$4:$M$54,13,FALSE))</f>
        <v/>
      </c>
      <c r="AQ286" s="46" t="str">
        <f t="shared" si="37"/>
        <v>―</v>
      </c>
    </row>
    <row r="287" spans="1:43" ht="45" customHeight="1">
      <c r="A287" s="114">
        <f t="shared" si="39"/>
        <v>273</v>
      </c>
      <c r="B287" s="115" t="str">
        <f>IF(基本情報入力シート!B330="","",基本情報入力シート!B330)</f>
        <v/>
      </c>
      <c r="C287" s="116" t="str">
        <f>IF(基本情報入力シート!L330="","",基本情報入力シート!L330)</f>
        <v/>
      </c>
      <c r="D287" s="116" t="str">
        <f>IF(基本情報入力シート!Q330="","",基本情報入力シート!Q330)</f>
        <v/>
      </c>
      <c r="E287" s="116" t="str">
        <f>IF(基本情報入力シート!V330="","",基本情報入力シート!V330)</f>
        <v/>
      </c>
      <c r="F287" s="116" t="str">
        <f>IF(基本情報入力シート!W330="","",基本情報入力シート!W330)</f>
        <v/>
      </c>
      <c r="G287" s="116" t="str">
        <f>IF(基本情報入力シート!Z330="","",基本情報入力シート!Z330)</f>
        <v/>
      </c>
      <c r="H287" s="216" t="str">
        <f>IF(基本情報入力シート!AD330="","",基本情報入力シート!AD330)</f>
        <v/>
      </c>
      <c r="I287" s="335" t="str">
        <f>IF(基本情報入力シート!AE330="","",基本情報入力シート!AE330)</f>
        <v/>
      </c>
      <c r="J287" s="450"/>
      <c r="K287" s="451"/>
      <c r="L287" s="449"/>
      <c r="M287" s="336" t="str">
        <f>IF(G287="", "", VLOOKUP(AO287,【参考】数式用!$AZ$3:$BA$6, 2, FALSE))</f>
        <v/>
      </c>
      <c r="N287" s="337" t="str">
        <f>IF(G287="","",VLOOKUP(G287,【参考】数式用!$A$4:$L$54,MATCH('別紙様式2-3（個表）'!M287,【参考】数式用!$J$3:$L$3,0)+9,FALSE))</f>
        <v/>
      </c>
      <c r="O287" s="453" t="s">
        <v>2396</v>
      </c>
      <c r="P287" s="338" t="str">
        <f t="shared" si="38"/>
        <v>未入力あり</v>
      </c>
      <c r="Q287" s="258" t="str">
        <f>IFERROR(IF(P287="未入力あり","",ROUNDDOWN(ROUNDDOWN($H287*$I287,0)*VLOOKUP($G287,【参考】数式用!$A$4:$E$54,3, FALSE),0)),"")</f>
        <v/>
      </c>
      <c r="R287" s="258" t="str">
        <f>IF(AM287="×", 0,IF(P287="未入力あり","",ROUNDDOWN(ROUNDDOWN($H287*$I287,0)*VLOOKUP($G287,【参考】数式用!$A$4:$E$54,4,FALSE),0)))</f>
        <v/>
      </c>
      <c r="S287" s="339" t="str">
        <f>IF(AN287="×", 0,IF(P287="未入力あり","",ROUNDDOWN(ROUNDDOWN($H287*$I287,0)*VLOOKUP($G287,【参考】数式用!$A$4:$E$54,5, FALSE),0)))</f>
        <v/>
      </c>
      <c r="T287" s="342"/>
      <c r="U287" s="343"/>
      <c r="AI287" s="345" t="str">
        <f t="shared" si="33"/>
        <v/>
      </c>
      <c r="AJ287" s="46" t="e">
        <f>VLOOKUP('別紙様式2-3（個表）'!$G287,【参考】数式用!$P$4:$Q$54,2, FALSE)</f>
        <v>#N/A</v>
      </c>
      <c r="AK287" s="46" t="e">
        <f>VLOOKUP('別紙様式2-3（個表）'!$G287,【参考】数式用!$P$4:$W$54,8, FALSE)</f>
        <v>#N/A</v>
      </c>
      <c r="AL287" s="46" t="e">
        <f>VLOOKUP('別紙様式2-3（個表）'!$G287,【参考】数式用!$P$4:$AD$54,15, FALSE)</f>
        <v>#N/A</v>
      </c>
      <c r="AM287" s="46" t="str">
        <f t="shared" si="34"/>
        <v/>
      </c>
      <c r="AN287" s="46" t="str">
        <f t="shared" si="35"/>
        <v/>
      </c>
      <c r="AO287" s="46" t="str">
        <f t="shared" si="36"/>
        <v/>
      </c>
      <c r="AP287" s="46" t="str">
        <f>IF(G287="", "", VLOOKUP(G287,【参考】数式用!$A$4:$M$54,13,FALSE))</f>
        <v/>
      </c>
      <c r="AQ287" s="46" t="str">
        <f t="shared" si="37"/>
        <v>―</v>
      </c>
    </row>
    <row r="288" spans="1:43" ht="45" customHeight="1">
      <c r="A288" s="114">
        <f t="shared" si="39"/>
        <v>274</v>
      </c>
      <c r="B288" s="115" t="str">
        <f>IF(基本情報入力シート!B331="","",基本情報入力シート!B331)</f>
        <v/>
      </c>
      <c r="C288" s="116" t="str">
        <f>IF(基本情報入力シート!L331="","",基本情報入力シート!L331)</f>
        <v/>
      </c>
      <c r="D288" s="116" t="str">
        <f>IF(基本情報入力シート!Q331="","",基本情報入力シート!Q331)</f>
        <v/>
      </c>
      <c r="E288" s="116" t="str">
        <f>IF(基本情報入力シート!V331="","",基本情報入力シート!V331)</f>
        <v/>
      </c>
      <c r="F288" s="116" t="str">
        <f>IF(基本情報入力シート!W331="","",基本情報入力シート!W331)</f>
        <v/>
      </c>
      <c r="G288" s="116" t="str">
        <f>IF(基本情報入力シート!Z331="","",基本情報入力シート!Z331)</f>
        <v/>
      </c>
      <c r="H288" s="216" t="str">
        <f>IF(基本情報入力シート!AD331="","",基本情報入力シート!AD331)</f>
        <v/>
      </c>
      <c r="I288" s="335" t="str">
        <f>IF(基本情報入力シート!AE331="","",基本情報入力シート!AE331)</f>
        <v/>
      </c>
      <c r="J288" s="450"/>
      <c r="K288" s="451"/>
      <c r="L288" s="449"/>
      <c r="M288" s="336" t="str">
        <f>IF(G288="", "", VLOOKUP(AO288,【参考】数式用!$AZ$3:$BA$6, 2, FALSE))</f>
        <v/>
      </c>
      <c r="N288" s="337" t="str">
        <f>IF(G288="","",VLOOKUP(G288,【参考】数式用!$A$4:$L$54,MATCH('別紙様式2-3（個表）'!M288,【参考】数式用!$J$3:$L$3,0)+9,FALSE))</f>
        <v/>
      </c>
      <c r="O288" s="453" t="s">
        <v>2396</v>
      </c>
      <c r="P288" s="338" t="str">
        <f t="shared" si="38"/>
        <v>未入力あり</v>
      </c>
      <c r="Q288" s="258" t="str">
        <f>IFERROR(IF(P288="未入力あり","",ROUNDDOWN(ROUNDDOWN($H288*$I288,0)*VLOOKUP($G288,【参考】数式用!$A$4:$E$54,3, FALSE),0)),"")</f>
        <v/>
      </c>
      <c r="R288" s="258" t="str">
        <f>IF(AM288="×", 0,IF(P288="未入力あり","",ROUNDDOWN(ROUNDDOWN($H288*$I288,0)*VLOOKUP($G288,【参考】数式用!$A$4:$E$54,4,FALSE),0)))</f>
        <v/>
      </c>
      <c r="S288" s="339" t="str">
        <f>IF(AN288="×", 0,IF(P288="未入力あり","",ROUNDDOWN(ROUNDDOWN($H288*$I288,0)*VLOOKUP($G288,【参考】数式用!$A$4:$E$54,5, FALSE),0)))</f>
        <v/>
      </c>
      <c r="T288" s="342"/>
      <c r="U288" s="343"/>
      <c r="AI288" s="345" t="str">
        <f t="shared" si="33"/>
        <v/>
      </c>
      <c r="AJ288" s="46" t="e">
        <f>VLOOKUP('別紙様式2-3（個表）'!$G288,【参考】数式用!$P$4:$Q$54,2, FALSE)</f>
        <v>#N/A</v>
      </c>
      <c r="AK288" s="46" t="e">
        <f>VLOOKUP('別紙様式2-3（個表）'!$G288,【参考】数式用!$P$4:$W$54,8, FALSE)</f>
        <v>#N/A</v>
      </c>
      <c r="AL288" s="46" t="e">
        <f>VLOOKUP('別紙様式2-3（個表）'!$G288,【参考】数式用!$P$4:$AD$54,15, FALSE)</f>
        <v>#N/A</v>
      </c>
      <c r="AM288" s="46" t="str">
        <f t="shared" si="34"/>
        <v/>
      </c>
      <c r="AN288" s="46" t="str">
        <f t="shared" si="35"/>
        <v/>
      </c>
      <c r="AO288" s="46" t="str">
        <f t="shared" si="36"/>
        <v/>
      </c>
      <c r="AP288" s="46" t="str">
        <f>IF(G288="", "", VLOOKUP(G288,【参考】数式用!$A$4:$M$54,13,FALSE))</f>
        <v/>
      </c>
      <c r="AQ288" s="46" t="str">
        <f t="shared" si="37"/>
        <v>―</v>
      </c>
    </row>
    <row r="289" spans="1:43" ht="45" customHeight="1">
      <c r="A289" s="114">
        <f t="shared" si="39"/>
        <v>275</v>
      </c>
      <c r="B289" s="115" t="str">
        <f>IF(基本情報入力シート!B332="","",基本情報入力シート!B332)</f>
        <v/>
      </c>
      <c r="C289" s="116" t="str">
        <f>IF(基本情報入力シート!L332="","",基本情報入力シート!L332)</f>
        <v/>
      </c>
      <c r="D289" s="116" t="str">
        <f>IF(基本情報入力シート!Q332="","",基本情報入力シート!Q332)</f>
        <v/>
      </c>
      <c r="E289" s="116" t="str">
        <f>IF(基本情報入力シート!V332="","",基本情報入力シート!V332)</f>
        <v/>
      </c>
      <c r="F289" s="116" t="str">
        <f>IF(基本情報入力シート!W332="","",基本情報入力シート!W332)</f>
        <v/>
      </c>
      <c r="G289" s="116" t="str">
        <f>IF(基本情報入力シート!Z332="","",基本情報入力シート!Z332)</f>
        <v/>
      </c>
      <c r="H289" s="216" t="str">
        <f>IF(基本情報入力シート!AD332="","",基本情報入力シート!AD332)</f>
        <v/>
      </c>
      <c r="I289" s="335" t="str">
        <f>IF(基本情報入力シート!AE332="","",基本情報入力シート!AE332)</f>
        <v/>
      </c>
      <c r="J289" s="450"/>
      <c r="K289" s="451"/>
      <c r="L289" s="449"/>
      <c r="M289" s="336" t="str">
        <f>IF(G289="", "", VLOOKUP(AO289,【参考】数式用!$AZ$3:$BA$6, 2, FALSE))</f>
        <v/>
      </c>
      <c r="N289" s="337" t="str">
        <f>IF(G289="","",VLOOKUP(G289,【参考】数式用!$A$4:$L$54,MATCH('別紙様式2-3（個表）'!M289,【参考】数式用!$J$3:$L$3,0)+9,FALSE))</f>
        <v/>
      </c>
      <c r="O289" s="453" t="s">
        <v>2396</v>
      </c>
      <c r="P289" s="338" t="str">
        <f t="shared" si="38"/>
        <v>未入力あり</v>
      </c>
      <c r="Q289" s="258" t="str">
        <f>IFERROR(IF(P289="未入力あり","",ROUNDDOWN(ROUNDDOWN($H289*$I289,0)*VLOOKUP($G289,【参考】数式用!$A$4:$E$54,3, FALSE),0)),"")</f>
        <v/>
      </c>
      <c r="R289" s="258" t="str">
        <f>IF(AM289="×", 0,IF(P289="未入力あり","",ROUNDDOWN(ROUNDDOWN($H289*$I289,0)*VLOOKUP($G289,【参考】数式用!$A$4:$E$54,4,FALSE),0)))</f>
        <v/>
      </c>
      <c r="S289" s="339" t="str">
        <f>IF(AN289="×", 0,IF(P289="未入力あり","",ROUNDDOWN(ROUNDDOWN($H289*$I289,0)*VLOOKUP($G289,【参考】数式用!$A$4:$E$54,5, FALSE),0)))</f>
        <v/>
      </c>
      <c r="T289" s="342"/>
      <c r="U289" s="343"/>
      <c r="AI289" s="345" t="str">
        <f t="shared" si="33"/>
        <v/>
      </c>
      <c r="AJ289" s="46" t="e">
        <f>VLOOKUP('別紙様式2-3（個表）'!$G289,【参考】数式用!$P$4:$Q$54,2, FALSE)</f>
        <v>#N/A</v>
      </c>
      <c r="AK289" s="46" t="e">
        <f>VLOOKUP('別紙様式2-3（個表）'!$G289,【参考】数式用!$P$4:$W$54,8, FALSE)</f>
        <v>#N/A</v>
      </c>
      <c r="AL289" s="46" t="e">
        <f>VLOOKUP('別紙様式2-3（個表）'!$G289,【参考】数式用!$P$4:$AD$54,15, FALSE)</f>
        <v>#N/A</v>
      </c>
      <c r="AM289" s="46" t="str">
        <f t="shared" si="34"/>
        <v/>
      </c>
      <c r="AN289" s="46" t="str">
        <f t="shared" si="35"/>
        <v/>
      </c>
      <c r="AO289" s="46" t="str">
        <f t="shared" si="36"/>
        <v/>
      </c>
      <c r="AP289" s="46" t="str">
        <f>IF(G289="", "", VLOOKUP(G289,【参考】数式用!$A$4:$M$54,13,FALSE))</f>
        <v/>
      </c>
      <c r="AQ289" s="46" t="str">
        <f t="shared" si="37"/>
        <v>―</v>
      </c>
    </row>
    <row r="290" spans="1:43" ht="45" customHeight="1">
      <c r="A290" s="114">
        <f t="shared" si="39"/>
        <v>276</v>
      </c>
      <c r="B290" s="115" t="str">
        <f>IF(基本情報入力シート!B333="","",基本情報入力シート!B333)</f>
        <v/>
      </c>
      <c r="C290" s="116" t="str">
        <f>IF(基本情報入力シート!L333="","",基本情報入力シート!L333)</f>
        <v/>
      </c>
      <c r="D290" s="116" t="str">
        <f>IF(基本情報入力シート!Q333="","",基本情報入力シート!Q333)</f>
        <v/>
      </c>
      <c r="E290" s="116" t="str">
        <f>IF(基本情報入力シート!V333="","",基本情報入力シート!V333)</f>
        <v/>
      </c>
      <c r="F290" s="116" t="str">
        <f>IF(基本情報入力シート!W333="","",基本情報入力シート!W333)</f>
        <v/>
      </c>
      <c r="G290" s="116" t="str">
        <f>IF(基本情報入力シート!Z333="","",基本情報入力シート!Z333)</f>
        <v/>
      </c>
      <c r="H290" s="216" t="str">
        <f>IF(基本情報入力シート!AD333="","",基本情報入力シート!AD333)</f>
        <v/>
      </c>
      <c r="I290" s="335" t="str">
        <f>IF(基本情報入力シート!AE333="","",基本情報入力シート!AE333)</f>
        <v/>
      </c>
      <c r="J290" s="450"/>
      <c r="K290" s="451"/>
      <c r="L290" s="449"/>
      <c r="M290" s="336" t="str">
        <f>IF(G290="", "", VLOOKUP(AO290,【参考】数式用!$AZ$3:$BA$6, 2, FALSE))</f>
        <v/>
      </c>
      <c r="N290" s="337" t="str">
        <f>IF(G290="","",VLOOKUP(G290,【参考】数式用!$A$4:$L$54,MATCH('別紙様式2-3（個表）'!M290,【参考】数式用!$J$3:$L$3,0)+9,FALSE))</f>
        <v/>
      </c>
      <c r="O290" s="453" t="s">
        <v>2396</v>
      </c>
      <c r="P290" s="338" t="str">
        <f t="shared" si="38"/>
        <v>未入力あり</v>
      </c>
      <c r="Q290" s="258" t="str">
        <f>IFERROR(IF(P290="未入力あり","",ROUNDDOWN(ROUNDDOWN($H290*$I290,0)*VLOOKUP($G290,【参考】数式用!$A$4:$E$54,3, FALSE),0)),"")</f>
        <v/>
      </c>
      <c r="R290" s="258" t="str">
        <f>IF(AM290="×", 0,IF(P290="未入力あり","",ROUNDDOWN(ROUNDDOWN($H290*$I290,0)*VLOOKUP($G290,【参考】数式用!$A$4:$E$54,4,FALSE),0)))</f>
        <v/>
      </c>
      <c r="S290" s="339" t="str">
        <f>IF(AN290="×", 0,IF(P290="未入力あり","",ROUNDDOWN(ROUNDDOWN($H290*$I290,0)*VLOOKUP($G290,【参考】数式用!$A$4:$E$54,5, FALSE),0)))</f>
        <v/>
      </c>
      <c r="T290" s="342"/>
      <c r="U290" s="343"/>
      <c r="AI290" s="345" t="str">
        <f t="shared" si="33"/>
        <v/>
      </c>
      <c r="AJ290" s="46" t="e">
        <f>VLOOKUP('別紙様式2-3（個表）'!$G290,【参考】数式用!$P$4:$Q$54,2, FALSE)</f>
        <v>#N/A</v>
      </c>
      <c r="AK290" s="46" t="e">
        <f>VLOOKUP('別紙様式2-3（個表）'!$G290,【参考】数式用!$P$4:$W$54,8, FALSE)</f>
        <v>#N/A</v>
      </c>
      <c r="AL290" s="46" t="e">
        <f>VLOOKUP('別紙様式2-3（個表）'!$G290,【参考】数式用!$P$4:$AD$54,15, FALSE)</f>
        <v>#N/A</v>
      </c>
      <c r="AM290" s="46" t="str">
        <f t="shared" si="34"/>
        <v/>
      </c>
      <c r="AN290" s="46" t="str">
        <f t="shared" si="35"/>
        <v/>
      </c>
      <c r="AO290" s="46" t="str">
        <f t="shared" si="36"/>
        <v/>
      </c>
      <c r="AP290" s="46" t="str">
        <f>IF(G290="", "", VLOOKUP(G290,【参考】数式用!$A$4:$M$54,13,FALSE))</f>
        <v/>
      </c>
      <c r="AQ290" s="46" t="str">
        <f t="shared" si="37"/>
        <v>―</v>
      </c>
    </row>
    <row r="291" spans="1:43" ht="45" customHeight="1">
      <c r="A291" s="114">
        <f t="shared" si="39"/>
        <v>277</v>
      </c>
      <c r="B291" s="115" t="str">
        <f>IF(基本情報入力シート!B334="","",基本情報入力シート!B334)</f>
        <v/>
      </c>
      <c r="C291" s="116" t="str">
        <f>IF(基本情報入力シート!L334="","",基本情報入力シート!L334)</f>
        <v/>
      </c>
      <c r="D291" s="116" t="str">
        <f>IF(基本情報入力シート!Q334="","",基本情報入力シート!Q334)</f>
        <v/>
      </c>
      <c r="E291" s="116" t="str">
        <f>IF(基本情報入力シート!V334="","",基本情報入力シート!V334)</f>
        <v/>
      </c>
      <c r="F291" s="116" t="str">
        <f>IF(基本情報入力シート!W334="","",基本情報入力シート!W334)</f>
        <v/>
      </c>
      <c r="G291" s="116" t="str">
        <f>IF(基本情報入力シート!Z334="","",基本情報入力シート!Z334)</f>
        <v/>
      </c>
      <c r="H291" s="216" t="str">
        <f>IF(基本情報入力シート!AD334="","",基本情報入力シート!AD334)</f>
        <v/>
      </c>
      <c r="I291" s="335" t="str">
        <f>IF(基本情報入力シート!AE334="","",基本情報入力シート!AE334)</f>
        <v/>
      </c>
      <c r="J291" s="450"/>
      <c r="K291" s="451"/>
      <c r="L291" s="449"/>
      <c r="M291" s="336" t="str">
        <f>IF(G291="", "", VLOOKUP(AO291,【参考】数式用!$AZ$3:$BA$6, 2, FALSE))</f>
        <v/>
      </c>
      <c r="N291" s="337" t="str">
        <f>IF(G291="","",VLOOKUP(G291,【参考】数式用!$A$4:$L$54,MATCH('別紙様式2-3（個表）'!M291,【参考】数式用!$J$3:$L$3,0)+9,FALSE))</f>
        <v/>
      </c>
      <c r="O291" s="453" t="s">
        <v>2396</v>
      </c>
      <c r="P291" s="338" t="str">
        <f t="shared" si="38"/>
        <v>未入力あり</v>
      </c>
      <c r="Q291" s="258" t="str">
        <f>IFERROR(IF(P291="未入力あり","",ROUNDDOWN(ROUNDDOWN($H291*$I291,0)*VLOOKUP($G291,【参考】数式用!$A$4:$E$54,3, FALSE),0)),"")</f>
        <v/>
      </c>
      <c r="R291" s="258" t="str">
        <f>IF(AM291="×", 0,IF(P291="未入力あり","",ROUNDDOWN(ROUNDDOWN($H291*$I291,0)*VLOOKUP($G291,【参考】数式用!$A$4:$E$54,4,FALSE),0)))</f>
        <v/>
      </c>
      <c r="S291" s="339" t="str">
        <f>IF(AN291="×", 0,IF(P291="未入力あり","",ROUNDDOWN(ROUNDDOWN($H291*$I291,0)*VLOOKUP($G291,【参考】数式用!$A$4:$E$54,5, FALSE),0)))</f>
        <v/>
      </c>
      <c r="T291" s="342"/>
      <c r="U291" s="343"/>
      <c r="AI291" s="345" t="str">
        <f t="shared" si="33"/>
        <v/>
      </c>
      <c r="AJ291" s="46" t="e">
        <f>VLOOKUP('別紙様式2-3（個表）'!$G291,【参考】数式用!$P$4:$Q$54,2, FALSE)</f>
        <v>#N/A</v>
      </c>
      <c r="AK291" s="46" t="e">
        <f>VLOOKUP('別紙様式2-3（個表）'!$G291,【参考】数式用!$P$4:$W$54,8, FALSE)</f>
        <v>#N/A</v>
      </c>
      <c r="AL291" s="46" t="e">
        <f>VLOOKUP('別紙様式2-3（個表）'!$G291,【参考】数式用!$P$4:$AD$54,15, FALSE)</f>
        <v>#N/A</v>
      </c>
      <c r="AM291" s="46" t="str">
        <f t="shared" si="34"/>
        <v/>
      </c>
      <c r="AN291" s="46" t="str">
        <f t="shared" si="35"/>
        <v/>
      </c>
      <c r="AO291" s="46" t="str">
        <f t="shared" si="36"/>
        <v/>
      </c>
      <c r="AP291" s="46" t="str">
        <f>IF(G291="", "", VLOOKUP(G291,【参考】数式用!$A$4:$M$54,13,FALSE))</f>
        <v/>
      </c>
      <c r="AQ291" s="46" t="str">
        <f t="shared" si="37"/>
        <v>―</v>
      </c>
    </row>
    <row r="292" spans="1:43" ht="45" customHeight="1">
      <c r="A292" s="114">
        <f t="shared" si="39"/>
        <v>278</v>
      </c>
      <c r="B292" s="115" t="str">
        <f>IF(基本情報入力シート!B335="","",基本情報入力シート!B335)</f>
        <v/>
      </c>
      <c r="C292" s="116" t="str">
        <f>IF(基本情報入力シート!L335="","",基本情報入力シート!L335)</f>
        <v/>
      </c>
      <c r="D292" s="116" t="str">
        <f>IF(基本情報入力シート!Q335="","",基本情報入力シート!Q335)</f>
        <v/>
      </c>
      <c r="E292" s="116" t="str">
        <f>IF(基本情報入力シート!V335="","",基本情報入力シート!V335)</f>
        <v/>
      </c>
      <c r="F292" s="116" t="str">
        <f>IF(基本情報入力シート!W335="","",基本情報入力シート!W335)</f>
        <v/>
      </c>
      <c r="G292" s="116" t="str">
        <f>IF(基本情報入力シート!Z335="","",基本情報入力シート!Z335)</f>
        <v/>
      </c>
      <c r="H292" s="216" t="str">
        <f>IF(基本情報入力シート!AD335="","",基本情報入力シート!AD335)</f>
        <v/>
      </c>
      <c r="I292" s="335" t="str">
        <f>IF(基本情報入力シート!AE335="","",基本情報入力シート!AE335)</f>
        <v/>
      </c>
      <c r="J292" s="450"/>
      <c r="K292" s="451"/>
      <c r="L292" s="449"/>
      <c r="M292" s="336" t="str">
        <f>IF(G292="", "", VLOOKUP(AO292,【参考】数式用!$AZ$3:$BA$6, 2, FALSE))</f>
        <v/>
      </c>
      <c r="N292" s="337" t="str">
        <f>IF(G292="","",VLOOKUP(G292,【参考】数式用!$A$4:$L$54,MATCH('別紙様式2-3（個表）'!M292,【参考】数式用!$J$3:$L$3,0)+9,FALSE))</f>
        <v/>
      </c>
      <c r="O292" s="453" t="s">
        <v>2396</v>
      </c>
      <c r="P292" s="338" t="str">
        <f t="shared" si="38"/>
        <v>未入力あり</v>
      </c>
      <c r="Q292" s="258" t="str">
        <f>IFERROR(IF(P292="未入力あり","",ROUNDDOWN(ROUNDDOWN($H292*$I292,0)*VLOOKUP($G292,【参考】数式用!$A$4:$E$54,3, FALSE),0)),"")</f>
        <v/>
      </c>
      <c r="R292" s="258" t="str">
        <f>IF(AM292="×", 0,IF(P292="未入力あり","",ROUNDDOWN(ROUNDDOWN($H292*$I292,0)*VLOOKUP($G292,【参考】数式用!$A$4:$E$54,4,FALSE),0)))</f>
        <v/>
      </c>
      <c r="S292" s="339" t="str">
        <f>IF(AN292="×", 0,IF(P292="未入力あり","",ROUNDDOWN(ROUNDDOWN($H292*$I292,0)*VLOOKUP($G292,【参考】数式用!$A$4:$E$54,5, FALSE),0)))</f>
        <v/>
      </c>
      <c r="T292" s="342"/>
      <c r="U292" s="343"/>
      <c r="AI292" s="345" t="str">
        <f t="shared" si="33"/>
        <v/>
      </c>
      <c r="AJ292" s="46" t="e">
        <f>VLOOKUP('別紙様式2-3（個表）'!$G292,【参考】数式用!$P$4:$Q$54,2, FALSE)</f>
        <v>#N/A</v>
      </c>
      <c r="AK292" s="46" t="e">
        <f>VLOOKUP('別紙様式2-3（個表）'!$G292,【参考】数式用!$P$4:$W$54,8, FALSE)</f>
        <v>#N/A</v>
      </c>
      <c r="AL292" s="46" t="e">
        <f>VLOOKUP('別紙様式2-3（個表）'!$G292,【参考】数式用!$P$4:$AD$54,15, FALSE)</f>
        <v>#N/A</v>
      </c>
      <c r="AM292" s="46" t="str">
        <f t="shared" si="34"/>
        <v/>
      </c>
      <c r="AN292" s="46" t="str">
        <f t="shared" si="35"/>
        <v/>
      </c>
      <c r="AO292" s="46" t="str">
        <f t="shared" si="36"/>
        <v/>
      </c>
      <c r="AP292" s="46" t="str">
        <f>IF(G292="", "", VLOOKUP(G292,【参考】数式用!$A$4:$M$54,13,FALSE))</f>
        <v/>
      </c>
      <c r="AQ292" s="46" t="str">
        <f t="shared" si="37"/>
        <v>―</v>
      </c>
    </row>
    <row r="293" spans="1:43" ht="45" customHeight="1">
      <c r="A293" s="114">
        <f t="shared" si="39"/>
        <v>279</v>
      </c>
      <c r="B293" s="115" t="str">
        <f>IF(基本情報入力シート!B336="","",基本情報入力シート!B336)</f>
        <v/>
      </c>
      <c r="C293" s="116" t="str">
        <f>IF(基本情報入力シート!L336="","",基本情報入力シート!L336)</f>
        <v/>
      </c>
      <c r="D293" s="116" t="str">
        <f>IF(基本情報入力シート!Q336="","",基本情報入力シート!Q336)</f>
        <v/>
      </c>
      <c r="E293" s="116" t="str">
        <f>IF(基本情報入力シート!V336="","",基本情報入力シート!V336)</f>
        <v/>
      </c>
      <c r="F293" s="116" t="str">
        <f>IF(基本情報入力シート!W336="","",基本情報入力シート!W336)</f>
        <v/>
      </c>
      <c r="G293" s="116" t="str">
        <f>IF(基本情報入力シート!Z336="","",基本情報入力シート!Z336)</f>
        <v/>
      </c>
      <c r="H293" s="216" t="str">
        <f>IF(基本情報入力シート!AD336="","",基本情報入力シート!AD336)</f>
        <v/>
      </c>
      <c r="I293" s="335" t="str">
        <f>IF(基本情報入力シート!AE336="","",基本情報入力シート!AE336)</f>
        <v/>
      </c>
      <c r="J293" s="450"/>
      <c r="K293" s="451"/>
      <c r="L293" s="449"/>
      <c r="M293" s="336" t="str">
        <f>IF(G293="", "", VLOOKUP(AO293,【参考】数式用!$AZ$3:$BA$6, 2, FALSE))</f>
        <v/>
      </c>
      <c r="N293" s="337" t="str">
        <f>IF(G293="","",VLOOKUP(G293,【参考】数式用!$A$4:$L$54,MATCH('別紙様式2-3（個表）'!M293,【参考】数式用!$J$3:$L$3,0)+9,FALSE))</f>
        <v/>
      </c>
      <c r="O293" s="453" t="s">
        <v>2396</v>
      </c>
      <c r="P293" s="338" t="str">
        <f t="shared" si="38"/>
        <v>未入力あり</v>
      </c>
      <c r="Q293" s="258" t="str">
        <f>IFERROR(IF(P293="未入力あり","",ROUNDDOWN(ROUNDDOWN($H293*$I293,0)*VLOOKUP($G293,【参考】数式用!$A$4:$E$54,3, FALSE),0)),"")</f>
        <v/>
      </c>
      <c r="R293" s="258" t="str">
        <f>IF(AM293="×", 0,IF(P293="未入力あり","",ROUNDDOWN(ROUNDDOWN($H293*$I293,0)*VLOOKUP($G293,【参考】数式用!$A$4:$E$54,4,FALSE),0)))</f>
        <v/>
      </c>
      <c r="S293" s="339" t="str">
        <f>IF(AN293="×", 0,IF(P293="未入力あり","",ROUNDDOWN(ROUNDDOWN($H293*$I293,0)*VLOOKUP($G293,【参考】数式用!$A$4:$E$54,5, FALSE),0)))</f>
        <v/>
      </c>
      <c r="T293" s="342"/>
      <c r="U293" s="343"/>
      <c r="AI293" s="345" t="str">
        <f t="shared" si="33"/>
        <v/>
      </c>
      <c r="AJ293" s="46" t="e">
        <f>VLOOKUP('別紙様式2-3（個表）'!$G293,【参考】数式用!$P$4:$Q$54,2, FALSE)</f>
        <v>#N/A</v>
      </c>
      <c r="AK293" s="46" t="e">
        <f>VLOOKUP('別紙様式2-3（個表）'!$G293,【参考】数式用!$P$4:$W$54,8, FALSE)</f>
        <v>#N/A</v>
      </c>
      <c r="AL293" s="46" t="e">
        <f>VLOOKUP('別紙様式2-3（個表）'!$G293,【参考】数式用!$P$4:$AD$54,15, FALSE)</f>
        <v>#N/A</v>
      </c>
      <c r="AM293" s="46" t="str">
        <f t="shared" si="34"/>
        <v/>
      </c>
      <c r="AN293" s="46" t="str">
        <f t="shared" si="35"/>
        <v/>
      </c>
      <c r="AO293" s="46" t="str">
        <f t="shared" si="36"/>
        <v/>
      </c>
      <c r="AP293" s="46" t="str">
        <f>IF(G293="", "", VLOOKUP(G293,【参考】数式用!$A$4:$M$54,13,FALSE))</f>
        <v/>
      </c>
      <c r="AQ293" s="46" t="str">
        <f t="shared" si="37"/>
        <v>―</v>
      </c>
    </row>
    <row r="294" spans="1:43" ht="45" customHeight="1">
      <c r="A294" s="114">
        <f t="shared" si="39"/>
        <v>280</v>
      </c>
      <c r="B294" s="115" t="str">
        <f>IF(基本情報入力シート!B337="","",基本情報入力シート!B337)</f>
        <v/>
      </c>
      <c r="C294" s="116" t="str">
        <f>IF(基本情報入力シート!L337="","",基本情報入力シート!L337)</f>
        <v/>
      </c>
      <c r="D294" s="116" t="str">
        <f>IF(基本情報入力シート!Q337="","",基本情報入力シート!Q337)</f>
        <v/>
      </c>
      <c r="E294" s="116" t="str">
        <f>IF(基本情報入力シート!V337="","",基本情報入力シート!V337)</f>
        <v/>
      </c>
      <c r="F294" s="116" t="str">
        <f>IF(基本情報入力シート!W337="","",基本情報入力シート!W337)</f>
        <v/>
      </c>
      <c r="G294" s="116" t="str">
        <f>IF(基本情報入力シート!Z337="","",基本情報入力シート!Z337)</f>
        <v/>
      </c>
      <c r="H294" s="216" t="str">
        <f>IF(基本情報入力シート!AD337="","",基本情報入力シート!AD337)</f>
        <v/>
      </c>
      <c r="I294" s="335" t="str">
        <f>IF(基本情報入力シート!AE337="","",基本情報入力シート!AE337)</f>
        <v/>
      </c>
      <c r="J294" s="450"/>
      <c r="K294" s="451"/>
      <c r="L294" s="449"/>
      <c r="M294" s="336" t="str">
        <f>IF(G294="", "", VLOOKUP(AO294,【参考】数式用!$AZ$3:$BA$6, 2, FALSE))</f>
        <v/>
      </c>
      <c r="N294" s="337" t="str">
        <f>IF(G294="","",VLOOKUP(G294,【参考】数式用!$A$4:$L$54,MATCH('別紙様式2-3（個表）'!M294,【参考】数式用!$J$3:$L$3,0)+9,FALSE))</f>
        <v/>
      </c>
      <c r="O294" s="453" t="s">
        <v>2396</v>
      </c>
      <c r="P294" s="338" t="str">
        <f t="shared" si="38"/>
        <v>未入力あり</v>
      </c>
      <c r="Q294" s="258" t="str">
        <f>IFERROR(IF(P294="未入力あり","",ROUNDDOWN(ROUNDDOWN($H294*$I294,0)*VLOOKUP($G294,【参考】数式用!$A$4:$E$54,3, FALSE),0)),"")</f>
        <v/>
      </c>
      <c r="R294" s="258" t="str">
        <f>IF(AM294="×", 0,IF(P294="未入力あり","",ROUNDDOWN(ROUNDDOWN($H294*$I294,0)*VLOOKUP($G294,【参考】数式用!$A$4:$E$54,4,FALSE),0)))</f>
        <v/>
      </c>
      <c r="S294" s="339" t="str">
        <f>IF(AN294="×", 0,IF(P294="未入力あり","",ROUNDDOWN(ROUNDDOWN($H294*$I294,0)*VLOOKUP($G294,【参考】数式用!$A$4:$E$54,5, FALSE),0)))</f>
        <v/>
      </c>
      <c r="T294" s="342"/>
      <c r="U294" s="343"/>
      <c r="AI294" s="345" t="str">
        <f t="shared" si="33"/>
        <v/>
      </c>
      <c r="AJ294" s="46" t="e">
        <f>VLOOKUP('別紙様式2-3（個表）'!$G294,【参考】数式用!$P$4:$Q$54,2, FALSE)</f>
        <v>#N/A</v>
      </c>
      <c r="AK294" s="46" t="e">
        <f>VLOOKUP('別紙様式2-3（個表）'!$G294,【参考】数式用!$P$4:$W$54,8, FALSE)</f>
        <v>#N/A</v>
      </c>
      <c r="AL294" s="46" t="e">
        <f>VLOOKUP('別紙様式2-3（個表）'!$G294,【参考】数式用!$P$4:$AD$54,15, FALSE)</f>
        <v>#N/A</v>
      </c>
      <c r="AM294" s="46" t="str">
        <f t="shared" si="34"/>
        <v/>
      </c>
      <c r="AN294" s="46" t="str">
        <f t="shared" si="35"/>
        <v/>
      </c>
      <c r="AO294" s="46" t="str">
        <f t="shared" si="36"/>
        <v/>
      </c>
      <c r="AP294" s="46" t="str">
        <f>IF(G294="", "", VLOOKUP(G294,【参考】数式用!$A$4:$M$54,13,FALSE))</f>
        <v/>
      </c>
      <c r="AQ294" s="46" t="str">
        <f t="shared" si="37"/>
        <v>―</v>
      </c>
    </row>
    <row r="295" spans="1:43" ht="45" customHeight="1">
      <c r="A295" s="114">
        <f t="shared" si="39"/>
        <v>281</v>
      </c>
      <c r="B295" s="115" t="str">
        <f>IF(基本情報入力シート!B338="","",基本情報入力シート!B338)</f>
        <v/>
      </c>
      <c r="C295" s="116" t="str">
        <f>IF(基本情報入力シート!L338="","",基本情報入力シート!L338)</f>
        <v/>
      </c>
      <c r="D295" s="116" t="str">
        <f>IF(基本情報入力シート!Q338="","",基本情報入力シート!Q338)</f>
        <v/>
      </c>
      <c r="E295" s="116" t="str">
        <f>IF(基本情報入力シート!V338="","",基本情報入力シート!V338)</f>
        <v/>
      </c>
      <c r="F295" s="116" t="str">
        <f>IF(基本情報入力シート!W338="","",基本情報入力シート!W338)</f>
        <v/>
      </c>
      <c r="G295" s="116" t="str">
        <f>IF(基本情報入力シート!Z338="","",基本情報入力シート!Z338)</f>
        <v/>
      </c>
      <c r="H295" s="216" t="str">
        <f>IF(基本情報入力シート!AD338="","",基本情報入力シート!AD338)</f>
        <v/>
      </c>
      <c r="I295" s="335" t="str">
        <f>IF(基本情報入力シート!AE338="","",基本情報入力シート!AE338)</f>
        <v/>
      </c>
      <c r="J295" s="450"/>
      <c r="K295" s="451"/>
      <c r="L295" s="449"/>
      <c r="M295" s="336" t="str">
        <f>IF(G295="", "", VLOOKUP(AO295,【参考】数式用!$AZ$3:$BA$6, 2, FALSE))</f>
        <v/>
      </c>
      <c r="N295" s="337" t="str">
        <f>IF(G295="","",VLOOKUP(G295,【参考】数式用!$A$4:$L$54,MATCH('別紙様式2-3（個表）'!M295,【参考】数式用!$J$3:$L$3,0)+9,FALSE))</f>
        <v/>
      </c>
      <c r="O295" s="453" t="s">
        <v>2396</v>
      </c>
      <c r="P295" s="338" t="str">
        <f t="shared" si="38"/>
        <v>未入力あり</v>
      </c>
      <c r="Q295" s="258" t="str">
        <f>IFERROR(IF(P295="未入力あり","",ROUNDDOWN(ROUNDDOWN($H295*$I295,0)*VLOOKUP($G295,【参考】数式用!$A$4:$E$54,3, FALSE),0)),"")</f>
        <v/>
      </c>
      <c r="R295" s="258" t="str">
        <f>IF(AM295="×", 0,IF(P295="未入力あり","",ROUNDDOWN(ROUNDDOWN($H295*$I295,0)*VLOOKUP($G295,【参考】数式用!$A$4:$E$54,4,FALSE),0)))</f>
        <v/>
      </c>
      <c r="S295" s="339" t="str">
        <f>IF(AN295="×", 0,IF(P295="未入力あり","",ROUNDDOWN(ROUNDDOWN($H295*$I295,0)*VLOOKUP($G295,【参考】数式用!$A$4:$E$54,5, FALSE),0)))</f>
        <v/>
      </c>
      <c r="T295" s="342"/>
      <c r="U295" s="343"/>
      <c r="AI295" s="345" t="str">
        <f t="shared" si="33"/>
        <v/>
      </c>
      <c r="AJ295" s="46" t="e">
        <f>VLOOKUP('別紙様式2-3（個表）'!$G295,【参考】数式用!$P$4:$Q$54,2, FALSE)</f>
        <v>#N/A</v>
      </c>
      <c r="AK295" s="46" t="e">
        <f>VLOOKUP('別紙様式2-3（個表）'!$G295,【参考】数式用!$P$4:$W$54,8, FALSE)</f>
        <v>#N/A</v>
      </c>
      <c r="AL295" s="46" t="e">
        <f>VLOOKUP('別紙様式2-3（個表）'!$G295,【参考】数式用!$P$4:$AD$54,15, FALSE)</f>
        <v>#N/A</v>
      </c>
      <c r="AM295" s="46" t="str">
        <f t="shared" si="34"/>
        <v/>
      </c>
      <c r="AN295" s="46" t="str">
        <f t="shared" si="35"/>
        <v/>
      </c>
      <c r="AO295" s="46" t="str">
        <f t="shared" si="36"/>
        <v/>
      </c>
      <c r="AP295" s="46" t="str">
        <f>IF(G295="", "", VLOOKUP(G295,【参考】数式用!$A$4:$M$54,13,FALSE))</f>
        <v/>
      </c>
      <c r="AQ295" s="46" t="str">
        <f t="shared" si="37"/>
        <v>―</v>
      </c>
    </row>
    <row r="296" spans="1:43" ht="45" customHeight="1">
      <c r="A296" s="114">
        <f t="shared" si="39"/>
        <v>282</v>
      </c>
      <c r="B296" s="115" t="str">
        <f>IF(基本情報入力シート!B339="","",基本情報入力シート!B339)</f>
        <v/>
      </c>
      <c r="C296" s="116" t="str">
        <f>IF(基本情報入力シート!L339="","",基本情報入力シート!L339)</f>
        <v/>
      </c>
      <c r="D296" s="116" t="str">
        <f>IF(基本情報入力シート!Q339="","",基本情報入力シート!Q339)</f>
        <v/>
      </c>
      <c r="E296" s="116" t="str">
        <f>IF(基本情報入力シート!V339="","",基本情報入力シート!V339)</f>
        <v/>
      </c>
      <c r="F296" s="116" t="str">
        <f>IF(基本情報入力シート!W339="","",基本情報入力シート!W339)</f>
        <v/>
      </c>
      <c r="G296" s="116" t="str">
        <f>IF(基本情報入力シート!Z339="","",基本情報入力シート!Z339)</f>
        <v/>
      </c>
      <c r="H296" s="216" t="str">
        <f>IF(基本情報入力シート!AD339="","",基本情報入力シート!AD339)</f>
        <v/>
      </c>
      <c r="I296" s="335" t="str">
        <f>IF(基本情報入力シート!AE339="","",基本情報入力シート!AE339)</f>
        <v/>
      </c>
      <c r="J296" s="450"/>
      <c r="K296" s="451"/>
      <c r="L296" s="449"/>
      <c r="M296" s="336" t="str">
        <f>IF(G296="", "", VLOOKUP(AO296,【参考】数式用!$AZ$3:$BA$6, 2, FALSE))</f>
        <v/>
      </c>
      <c r="N296" s="337" t="str">
        <f>IF(G296="","",VLOOKUP(G296,【参考】数式用!$A$4:$L$54,MATCH('別紙様式2-3（個表）'!M296,【参考】数式用!$J$3:$L$3,0)+9,FALSE))</f>
        <v/>
      </c>
      <c r="O296" s="453" t="s">
        <v>2396</v>
      </c>
      <c r="P296" s="338" t="str">
        <f t="shared" si="38"/>
        <v>未入力あり</v>
      </c>
      <c r="Q296" s="258" t="str">
        <f>IFERROR(IF(P296="未入力あり","",ROUNDDOWN(ROUNDDOWN($H296*$I296,0)*VLOOKUP($G296,【参考】数式用!$A$4:$E$54,3, FALSE),0)),"")</f>
        <v/>
      </c>
      <c r="R296" s="258" t="str">
        <f>IF(AM296="×", 0,IF(P296="未入力あり","",ROUNDDOWN(ROUNDDOWN($H296*$I296,0)*VLOOKUP($G296,【参考】数式用!$A$4:$E$54,4,FALSE),0)))</f>
        <v/>
      </c>
      <c r="S296" s="339" t="str">
        <f>IF(AN296="×", 0,IF(P296="未入力あり","",ROUNDDOWN(ROUNDDOWN($H296*$I296,0)*VLOOKUP($G296,【参考】数式用!$A$4:$E$54,5, FALSE),0)))</f>
        <v/>
      </c>
      <c r="T296" s="342"/>
      <c r="U296" s="343"/>
      <c r="AI296" s="345" t="str">
        <f t="shared" si="33"/>
        <v/>
      </c>
      <c r="AJ296" s="46" t="e">
        <f>VLOOKUP('別紙様式2-3（個表）'!$G296,【参考】数式用!$P$4:$Q$54,2, FALSE)</f>
        <v>#N/A</v>
      </c>
      <c r="AK296" s="46" t="e">
        <f>VLOOKUP('別紙様式2-3（個表）'!$G296,【参考】数式用!$P$4:$W$54,8, FALSE)</f>
        <v>#N/A</v>
      </c>
      <c r="AL296" s="46" t="e">
        <f>VLOOKUP('別紙様式2-3（個表）'!$G296,【参考】数式用!$P$4:$AD$54,15, FALSE)</f>
        <v>#N/A</v>
      </c>
      <c r="AM296" s="46" t="str">
        <f t="shared" si="34"/>
        <v/>
      </c>
      <c r="AN296" s="46" t="str">
        <f t="shared" si="35"/>
        <v/>
      </c>
      <c r="AO296" s="46" t="str">
        <f t="shared" si="36"/>
        <v/>
      </c>
      <c r="AP296" s="46" t="str">
        <f>IF(G296="", "", VLOOKUP(G296,【参考】数式用!$A$4:$M$54,13,FALSE))</f>
        <v/>
      </c>
      <c r="AQ296" s="46" t="str">
        <f t="shared" si="37"/>
        <v>―</v>
      </c>
    </row>
    <row r="297" spans="1:43" ht="45" customHeight="1">
      <c r="A297" s="114">
        <f t="shared" si="39"/>
        <v>283</v>
      </c>
      <c r="B297" s="115" t="str">
        <f>IF(基本情報入力シート!B340="","",基本情報入力シート!B340)</f>
        <v/>
      </c>
      <c r="C297" s="116" t="str">
        <f>IF(基本情報入力シート!L340="","",基本情報入力シート!L340)</f>
        <v/>
      </c>
      <c r="D297" s="116" t="str">
        <f>IF(基本情報入力シート!Q340="","",基本情報入力シート!Q340)</f>
        <v/>
      </c>
      <c r="E297" s="116" t="str">
        <f>IF(基本情報入力シート!V340="","",基本情報入力シート!V340)</f>
        <v/>
      </c>
      <c r="F297" s="116" t="str">
        <f>IF(基本情報入力シート!W340="","",基本情報入力シート!W340)</f>
        <v/>
      </c>
      <c r="G297" s="116" t="str">
        <f>IF(基本情報入力シート!Z340="","",基本情報入力シート!Z340)</f>
        <v/>
      </c>
      <c r="H297" s="216" t="str">
        <f>IF(基本情報入力シート!AD340="","",基本情報入力シート!AD340)</f>
        <v/>
      </c>
      <c r="I297" s="335" t="str">
        <f>IF(基本情報入力シート!AE340="","",基本情報入力シート!AE340)</f>
        <v/>
      </c>
      <c r="J297" s="450"/>
      <c r="K297" s="451"/>
      <c r="L297" s="449"/>
      <c r="M297" s="336" t="str">
        <f>IF(G297="", "", VLOOKUP(AO297,【参考】数式用!$AZ$3:$BA$6, 2, FALSE))</f>
        <v/>
      </c>
      <c r="N297" s="337" t="str">
        <f>IF(G297="","",VLOOKUP(G297,【参考】数式用!$A$4:$L$54,MATCH('別紙様式2-3（個表）'!M297,【参考】数式用!$J$3:$L$3,0)+9,FALSE))</f>
        <v/>
      </c>
      <c r="O297" s="453" t="s">
        <v>2396</v>
      </c>
      <c r="P297" s="338" t="str">
        <f t="shared" si="38"/>
        <v>未入力あり</v>
      </c>
      <c r="Q297" s="258" t="str">
        <f>IFERROR(IF(P297="未入力あり","",ROUNDDOWN(ROUNDDOWN($H297*$I297,0)*VLOOKUP($G297,【参考】数式用!$A$4:$E$54,3, FALSE),0)),"")</f>
        <v/>
      </c>
      <c r="R297" s="258" t="str">
        <f>IF(AM297="×", 0,IF(P297="未入力あり","",ROUNDDOWN(ROUNDDOWN($H297*$I297,0)*VLOOKUP($G297,【参考】数式用!$A$4:$E$54,4,FALSE),0)))</f>
        <v/>
      </c>
      <c r="S297" s="339" t="str">
        <f>IF(AN297="×", 0,IF(P297="未入力あり","",ROUNDDOWN(ROUNDDOWN($H297*$I297,0)*VLOOKUP($G297,【参考】数式用!$A$4:$E$54,5, FALSE),0)))</f>
        <v/>
      </c>
      <c r="T297" s="342"/>
      <c r="U297" s="343"/>
      <c r="AI297" s="345" t="str">
        <f t="shared" si="33"/>
        <v/>
      </c>
      <c r="AJ297" s="46" t="e">
        <f>VLOOKUP('別紙様式2-3（個表）'!$G297,【参考】数式用!$P$4:$Q$54,2, FALSE)</f>
        <v>#N/A</v>
      </c>
      <c r="AK297" s="46" t="e">
        <f>VLOOKUP('別紙様式2-3（個表）'!$G297,【参考】数式用!$P$4:$W$54,8, FALSE)</f>
        <v>#N/A</v>
      </c>
      <c r="AL297" s="46" t="e">
        <f>VLOOKUP('別紙様式2-3（個表）'!$G297,【参考】数式用!$P$4:$AD$54,15, FALSE)</f>
        <v>#N/A</v>
      </c>
      <c r="AM297" s="46" t="str">
        <f t="shared" si="34"/>
        <v/>
      </c>
      <c r="AN297" s="46" t="str">
        <f t="shared" si="35"/>
        <v/>
      </c>
      <c r="AO297" s="46" t="str">
        <f t="shared" si="36"/>
        <v/>
      </c>
      <c r="AP297" s="46" t="str">
        <f>IF(G297="", "", VLOOKUP(G297,【参考】数式用!$A$4:$M$54,13,FALSE))</f>
        <v/>
      </c>
      <c r="AQ297" s="46" t="str">
        <f t="shared" si="37"/>
        <v>―</v>
      </c>
    </row>
    <row r="298" spans="1:43" ht="45" customHeight="1">
      <c r="A298" s="114">
        <f t="shared" si="39"/>
        <v>284</v>
      </c>
      <c r="B298" s="115" t="str">
        <f>IF(基本情報入力シート!B341="","",基本情報入力シート!B341)</f>
        <v/>
      </c>
      <c r="C298" s="116" t="str">
        <f>IF(基本情報入力シート!L341="","",基本情報入力シート!L341)</f>
        <v/>
      </c>
      <c r="D298" s="116" t="str">
        <f>IF(基本情報入力シート!Q341="","",基本情報入力シート!Q341)</f>
        <v/>
      </c>
      <c r="E298" s="116" t="str">
        <f>IF(基本情報入力シート!V341="","",基本情報入力シート!V341)</f>
        <v/>
      </c>
      <c r="F298" s="116" t="str">
        <f>IF(基本情報入力シート!W341="","",基本情報入力シート!W341)</f>
        <v/>
      </c>
      <c r="G298" s="116" t="str">
        <f>IF(基本情報入力シート!Z341="","",基本情報入力シート!Z341)</f>
        <v/>
      </c>
      <c r="H298" s="216" t="str">
        <f>IF(基本情報入力シート!AD341="","",基本情報入力シート!AD341)</f>
        <v/>
      </c>
      <c r="I298" s="335" t="str">
        <f>IF(基本情報入力シート!AE341="","",基本情報入力シート!AE341)</f>
        <v/>
      </c>
      <c r="J298" s="450"/>
      <c r="K298" s="451"/>
      <c r="L298" s="449"/>
      <c r="M298" s="336" t="str">
        <f>IF(G298="", "", VLOOKUP(AO298,【参考】数式用!$AZ$3:$BA$6, 2, FALSE))</f>
        <v/>
      </c>
      <c r="N298" s="337" t="str">
        <f>IF(G298="","",VLOOKUP(G298,【参考】数式用!$A$4:$L$54,MATCH('別紙様式2-3（個表）'!M298,【参考】数式用!$J$3:$L$3,0)+9,FALSE))</f>
        <v/>
      </c>
      <c r="O298" s="453" t="s">
        <v>2396</v>
      </c>
      <c r="P298" s="338" t="str">
        <f t="shared" si="38"/>
        <v>未入力あり</v>
      </c>
      <c r="Q298" s="258" t="str">
        <f>IFERROR(IF(P298="未入力あり","",ROUNDDOWN(ROUNDDOWN($H298*$I298,0)*VLOOKUP($G298,【参考】数式用!$A$4:$E$54,3, FALSE),0)),"")</f>
        <v/>
      </c>
      <c r="R298" s="258" t="str">
        <f>IF(AM298="×", 0,IF(P298="未入力あり","",ROUNDDOWN(ROUNDDOWN($H298*$I298,0)*VLOOKUP($G298,【参考】数式用!$A$4:$E$54,4,FALSE),0)))</f>
        <v/>
      </c>
      <c r="S298" s="339" t="str">
        <f>IF(AN298="×", 0,IF(P298="未入力あり","",ROUNDDOWN(ROUNDDOWN($H298*$I298,0)*VLOOKUP($G298,【参考】数式用!$A$4:$E$54,5, FALSE),0)))</f>
        <v/>
      </c>
      <c r="T298" s="342"/>
      <c r="U298" s="343"/>
      <c r="AI298" s="345" t="str">
        <f t="shared" si="33"/>
        <v/>
      </c>
      <c r="AJ298" s="46" t="e">
        <f>VLOOKUP('別紙様式2-3（個表）'!$G298,【参考】数式用!$P$4:$Q$54,2, FALSE)</f>
        <v>#N/A</v>
      </c>
      <c r="AK298" s="46" t="e">
        <f>VLOOKUP('別紙様式2-3（個表）'!$G298,【参考】数式用!$P$4:$W$54,8, FALSE)</f>
        <v>#N/A</v>
      </c>
      <c r="AL298" s="46" t="e">
        <f>VLOOKUP('別紙様式2-3（個表）'!$G298,【参考】数式用!$P$4:$AD$54,15, FALSE)</f>
        <v>#N/A</v>
      </c>
      <c r="AM298" s="46" t="str">
        <f t="shared" si="34"/>
        <v/>
      </c>
      <c r="AN298" s="46" t="str">
        <f t="shared" si="35"/>
        <v/>
      </c>
      <c r="AO298" s="46" t="str">
        <f t="shared" si="36"/>
        <v/>
      </c>
      <c r="AP298" s="46" t="str">
        <f>IF(G298="", "", VLOOKUP(G298,【参考】数式用!$A$4:$M$54,13,FALSE))</f>
        <v/>
      </c>
      <c r="AQ298" s="46" t="str">
        <f t="shared" si="37"/>
        <v>―</v>
      </c>
    </row>
    <row r="299" spans="1:43" ht="45" customHeight="1">
      <c r="A299" s="114">
        <f t="shared" si="39"/>
        <v>285</v>
      </c>
      <c r="B299" s="115" t="str">
        <f>IF(基本情報入力シート!B342="","",基本情報入力シート!B342)</f>
        <v/>
      </c>
      <c r="C299" s="116" t="str">
        <f>IF(基本情報入力シート!L342="","",基本情報入力シート!L342)</f>
        <v/>
      </c>
      <c r="D299" s="116" t="str">
        <f>IF(基本情報入力シート!Q342="","",基本情報入力シート!Q342)</f>
        <v/>
      </c>
      <c r="E299" s="116" t="str">
        <f>IF(基本情報入力シート!V342="","",基本情報入力シート!V342)</f>
        <v/>
      </c>
      <c r="F299" s="116" t="str">
        <f>IF(基本情報入力シート!W342="","",基本情報入力シート!W342)</f>
        <v/>
      </c>
      <c r="G299" s="116" t="str">
        <f>IF(基本情報入力シート!Z342="","",基本情報入力シート!Z342)</f>
        <v/>
      </c>
      <c r="H299" s="216" t="str">
        <f>IF(基本情報入力シート!AD342="","",基本情報入力シート!AD342)</f>
        <v/>
      </c>
      <c r="I299" s="335" t="str">
        <f>IF(基本情報入力シート!AE342="","",基本情報入力シート!AE342)</f>
        <v/>
      </c>
      <c r="J299" s="450"/>
      <c r="K299" s="451"/>
      <c r="L299" s="449"/>
      <c r="M299" s="336" t="str">
        <f>IF(G299="", "", VLOOKUP(AO299,【参考】数式用!$AZ$3:$BA$6, 2, FALSE))</f>
        <v/>
      </c>
      <c r="N299" s="337" t="str">
        <f>IF(G299="","",VLOOKUP(G299,【参考】数式用!$A$4:$L$54,MATCH('別紙様式2-3（個表）'!M299,【参考】数式用!$J$3:$L$3,0)+9,FALSE))</f>
        <v/>
      </c>
      <c r="O299" s="453" t="s">
        <v>2396</v>
      </c>
      <c r="P299" s="338" t="str">
        <f t="shared" si="38"/>
        <v>未入力あり</v>
      </c>
      <c r="Q299" s="258" t="str">
        <f>IFERROR(IF(P299="未入力あり","",ROUNDDOWN(ROUNDDOWN($H299*$I299,0)*VLOOKUP($G299,【参考】数式用!$A$4:$E$54,3, FALSE),0)),"")</f>
        <v/>
      </c>
      <c r="R299" s="258" t="str">
        <f>IF(AM299="×", 0,IF(P299="未入力あり","",ROUNDDOWN(ROUNDDOWN($H299*$I299,0)*VLOOKUP($G299,【参考】数式用!$A$4:$E$54,4,FALSE),0)))</f>
        <v/>
      </c>
      <c r="S299" s="339" t="str">
        <f>IF(AN299="×", 0,IF(P299="未入力あり","",ROUNDDOWN(ROUNDDOWN($H299*$I299,0)*VLOOKUP($G299,【参考】数式用!$A$4:$E$54,5, FALSE),0)))</f>
        <v/>
      </c>
      <c r="T299" s="342"/>
      <c r="U299" s="343"/>
      <c r="AI299" s="345" t="str">
        <f t="shared" si="33"/>
        <v/>
      </c>
      <c r="AJ299" s="46" t="e">
        <f>VLOOKUP('別紙様式2-3（個表）'!$G299,【参考】数式用!$P$4:$Q$54,2, FALSE)</f>
        <v>#N/A</v>
      </c>
      <c r="AK299" s="46" t="e">
        <f>VLOOKUP('別紙様式2-3（個表）'!$G299,【参考】数式用!$P$4:$W$54,8, FALSE)</f>
        <v>#N/A</v>
      </c>
      <c r="AL299" s="46" t="e">
        <f>VLOOKUP('別紙様式2-3（個表）'!$G299,【参考】数式用!$P$4:$AD$54,15, FALSE)</f>
        <v>#N/A</v>
      </c>
      <c r="AM299" s="46" t="str">
        <f t="shared" si="34"/>
        <v/>
      </c>
      <c r="AN299" s="46" t="str">
        <f t="shared" si="35"/>
        <v/>
      </c>
      <c r="AO299" s="46" t="str">
        <f t="shared" si="36"/>
        <v/>
      </c>
      <c r="AP299" s="46" t="str">
        <f>IF(G299="", "", VLOOKUP(G299,【参考】数式用!$A$4:$M$54,13,FALSE))</f>
        <v/>
      </c>
      <c r="AQ299" s="46" t="str">
        <f t="shared" si="37"/>
        <v>―</v>
      </c>
    </row>
    <row r="300" spans="1:43" ht="45" customHeight="1">
      <c r="A300" s="114">
        <f t="shared" si="39"/>
        <v>286</v>
      </c>
      <c r="B300" s="115" t="str">
        <f>IF(基本情報入力シート!B343="","",基本情報入力シート!B343)</f>
        <v/>
      </c>
      <c r="C300" s="116" t="str">
        <f>IF(基本情報入力シート!L343="","",基本情報入力シート!L343)</f>
        <v/>
      </c>
      <c r="D300" s="116" t="str">
        <f>IF(基本情報入力シート!Q343="","",基本情報入力シート!Q343)</f>
        <v/>
      </c>
      <c r="E300" s="116" t="str">
        <f>IF(基本情報入力シート!V343="","",基本情報入力シート!V343)</f>
        <v/>
      </c>
      <c r="F300" s="116" t="str">
        <f>IF(基本情報入力シート!W343="","",基本情報入力シート!W343)</f>
        <v/>
      </c>
      <c r="G300" s="116" t="str">
        <f>IF(基本情報入力シート!Z343="","",基本情報入力シート!Z343)</f>
        <v/>
      </c>
      <c r="H300" s="216" t="str">
        <f>IF(基本情報入力シート!AD343="","",基本情報入力シート!AD343)</f>
        <v/>
      </c>
      <c r="I300" s="335" t="str">
        <f>IF(基本情報入力シート!AE343="","",基本情報入力シート!AE343)</f>
        <v/>
      </c>
      <c r="J300" s="450"/>
      <c r="K300" s="451"/>
      <c r="L300" s="449"/>
      <c r="M300" s="336" t="str">
        <f>IF(G300="", "", VLOOKUP(AO300,【参考】数式用!$AZ$3:$BA$6, 2, FALSE))</f>
        <v/>
      </c>
      <c r="N300" s="337" t="str">
        <f>IF(G300="","",VLOOKUP(G300,【参考】数式用!$A$4:$L$54,MATCH('別紙様式2-3（個表）'!M300,【参考】数式用!$J$3:$L$3,0)+9,FALSE))</f>
        <v/>
      </c>
      <c r="O300" s="453" t="s">
        <v>2396</v>
      </c>
      <c r="P300" s="338" t="str">
        <f t="shared" si="38"/>
        <v>未入力あり</v>
      </c>
      <c r="Q300" s="258" t="str">
        <f>IFERROR(IF(P300="未入力あり","",ROUNDDOWN(ROUNDDOWN($H300*$I300,0)*VLOOKUP($G300,【参考】数式用!$A$4:$E$54,3, FALSE),0)),"")</f>
        <v/>
      </c>
      <c r="R300" s="258" t="str">
        <f>IF(AM300="×", 0,IF(P300="未入力あり","",ROUNDDOWN(ROUNDDOWN($H300*$I300,0)*VLOOKUP($G300,【参考】数式用!$A$4:$E$54,4,FALSE),0)))</f>
        <v/>
      </c>
      <c r="S300" s="339" t="str">
        <f>IF(AN300="×", 0,IF(P300="未入力あり","",ROUNDDOWN(ROUNDDOWN($H300*$I300,0)*VLOOKUP($G300,【参考】数式用!$A$4:$E$54,5, FALSE),0)))</f>
        <v/>
      </c>
      <c r="T300" s="342"/>
      <c r="U300" s="343"/>
      <c r="AI300" s="345" t="str">
        <f t="shared" si="33"/>
        <v/>
      </c>
      <c r="AJ300" s="46" t="e">
        <f>VLOOKUP('別紙様式2-3（個表）'!$G300,【参考】数式用!$P$4:$Q$54,2, FALSE)</f>
        <v>#N/A</v>
      </c>
      <c r="AK300" s="46" t="e">
        <f>VLOOKUP('別紙様式2-3（個表）'!$G300,【参考】数式用!$P$4:$W$54,8, FALSE)</f>
        <v>#N/A</v>
      </c>
      <c r="AL300" s="46" t="e">
        <f>VLOOKUP('別紙様式2-3（個表）'!$G300,【参考】数式用!$P$4:$AD$54,15, FALSE)</f>
        <v>#N/A</v>
      </c>
      <c r="AM300" s="46" t="str">
        <f t="shared" si="34"/>
        <v/>
      </c>
      <c r="AN300" s="46" t="str">
        <f t="shared" si="35"/>
        <v/>
      </c>
      <c r="AO300" s="46" t="str">
        <f t="shared" si="36"/>
        <v/>
      </c>
      <c r="AP300" s="46" t="str">
        <f>IF(G300="", "", VLOOKUP(G300,【参考】数式用!$A$4:$M$54,13,FALSE))</f>
        <v/>
      </c>
      <c r="AQ300" s="46" t="str">
        <f t="shared" si="37"/>
        <v>―</v>
      </c>
    </row>
    <row r="301" spans="1:43" ht="45" customHeight="1">
      <c r="A301" s="114">
        <f t="shared" si="39"/>
        <v>287</v>
      </c>
      <c r="B301" s="115" t="str">
        <f>IF(基本情報入力シート!B344="","",基本情報入力シート!B344)</f>
        <v/>
      </c>
      <c r="C301" s="116" t="str">
        <f>IF(基本情報入力シート!L344="","",基本情報入力シート!L344)</f>
        <v/>
      </c>
      <c r="D301" s="116" t="str">
        <f>IF(基本情報入力シート!Q344="","",基本情報入力シート!Q344)</f>
        <v/>
      </c>
      <c r="E301" s="116" t="str">
        <f>IF(基本情報入力シート!V344="","",基本情報入力シート!V344)</f>
        <v/>
      </c>
      <c r="F301" s="116" t="str">
        <f>IF(基本情報入力シート!W344="","",基本情報入力シート!W344)</f>
        <v/>
      </c>
      <c r="G301" s="116" t="str">
        <f>IF(基本情報入力シート!Z344="","",基本情報入力シート!Z344)</f>
        <v/>
      </c>
      <c r="H301" s="216" t="str">
        <f>IF(基本情報入力シート!AD344="","",基本情報入力シート!AD344)</f>
        <v/>
      </c>
      <c r="I301" s="335" t="str">
        <f>IF(基本情報入力シート!AE344="","",基本情報入力シート!AE344)</f>
        <v/>
      </c>
      <c r="J301" s="450"/>
      <c r="K301" s="451"/>
      <c r="L301" s="449"/>
      <c r="M301" s="336" t="str">
        <f>IF(G301="", "", VLOOKUP(AO301,【参考】数式用!$AZ$3:$BA$6, 2, FALSE))</f>
        <v/>
      </c>
      <c r="N301" s="337" t="str">
        <f>IF(G301="","",VLOOKUP(G301,【参考】数式用!$A$4:$L$54,MATCH('別紙様式2-3（個表）'!M301,【参考】数式用!$J$3:$L$3,0)+9,FALSE))</f>
        <v/>
      </c>
      <c r="O301" s="453" t="s">
        <v>2396</v>
      </c>
      <c r="P301" s="338" t="str">
        <f t="shared" si="38"/>
        <v>未入力あり</v>
      </c>
      <c r="Q301" s="258" t="str">
        <f>IFERROR(IF(P301="未入力あり","",ROUNDDOWN(ROUNDDOWN($H301*$I301,0)*VLOOKUP($G301,【参考】数式用!$A$4:$E$54,3, FALSE),0)),"")</f>
        <v/>
      </c>
      <c r="R301" s="258" t="str">
        <f>IF(AM301="×", 0,IF(P301="未入力あり","",ROUNDDOWN(ROUNDDOWN($H301*$I301,0)*VLOOKUP($G301,【参考】数式用!$A$4:$E$54,4,FALSE),0)))</f>
        <v/>
      </c>
      <c r="S301" s="339" t="str">
        <f>IF(AN301="×", 0,IF(P301="未入力あり","",ROUNDDOWN(ROUNDDOWN($H301*$I301,0)*VLOOKUP($G301,【参考】数式用!$A$4:$E$54,5, FALSE),0)))</f>
        <v/>
      </c>
      <c r="T301" s="342"/>
      <c r="U301" s="343"/>
      <c r="AI301" s="345" t="str">
        <f t="shared" si="33"/>
        <v/>
      </c>
      <c r="AJ301" s="46" t="e">
        <f>VLOOKUP('別紙様式2-3（個表）'!$G301,【参考】数式用!$P$4:$Q$54,2, FALSE)</f>
        <v>#N/A</v>
      </c>
      <c r="AK301" s="46" t="e">
        <f>VLOOKUP('別紙様式2-3（個表）'!$G301,【参考】数式用!$P$4:$W$54,8, FALSE)</f>
        <v>#N/A</v>
      </c>
      <c r="AL301" s="46" t="e">
        <f>VLOOKUP('別紙様式2-3（個表）'!$G301,【参考】数式用!$P$4:$AD$54,15, FALSE)</f>
        <v>#N/A</v>
      </c>
      <c r="AM301" s="46" t="str">
        <f t="shared" si="34"/>
        <v/>
      </c>
      <c r="AN301" s="46" t="str">
        <f t="shared" si="35"/>
        <v/>
      </c>
      <c r="AO301" s="46" t="str">
        <f t="shared" si="36"/>
        <v/>
      </c>
      <c r="AP301" s="46" t="str">
        <f>IF(G301="", "", VLOOKUP(G301,【参考】数式用!$A$4:$M$54,13,FALSE))</f>
        <v/>
      </c>
      <c r="AQ301" s="46" t="str">
        <f t="shared" si="37"/>
        <v>―</v>
      </c>
    </row>
    <row r="302" spans="1:43" ht="45" customHeight="1">
      <c r="A302" s="114">
        <f t="shared" si="39"/>
        <v>288</v>
      </c>
      <c r="B302" s="115" t="str">
        <f>IF(基本情報入力シート!B345="","",基本情報入力シート!B345)</f>
        <v/>
      </c>
      <c r="C302" s="116" t="str">
        <f>IF(基本情報入力シート!L345="","",基本情報入力シート!L345)</f>
        <v/>
      </c>
      <c r="D302" s="116" t="str">
        <f>IF(基本情報入力シート!Q345="","",基本情報入力シート!Q345)</f>
        <v/>
      </c>
      <c r="E302" s="116" t="str">
        <f>IF(基本情報入力シート!V345="","",基本情報入力シート!V345)</f>
        <v/>
      </c>
      <c r="F302" s="116" t="str">
        <f>IF(基本情報入力シート!W345="","",基本情報入力シート!W345)</f>
        <v/>
      </c>
      <c r="G302" s="116" t="str">
        <f>IF(基本情報入力シート!Z345="","",基本情報入力シート!Z345)</f>
        <v/>
      </c>
      <c r="H302" s="216" t="str">
        <f>IF(基本情報入力シート!AD345="","",基本情報入力シート!AD345)</f>
        <v/>
      </c>
      <c r="I302" s="335" t="str">
        <f>IF(基本情報入力シート!AE345="","",基本情報入力シート!AE345)</f>
        <v/>
      </c>
      <c r="J302" s="450"/>
      <c r="K302" s="451"/>
      <c r="L302" s="449"/>
      <c r="M302" s="336" t="str">
        <f>IF(G302="", "", VLOOKUP(AO302,【参考】数式用!$AZ$3:$BA$6, 2, FALSE))</f>
        <v/>
      </c>
      <c r="N302" s="337" t="str">
        <f>IF(G302="","",VLOOKUP(G302,【参考】数式用!$A$4:$L$54,MATCH('別紙様式2-3（個表）'!M302,【参考】数式用!$J$3:$L$3,0)+9,FALSE))</f>
        <v/>
      </c>
      <c r="O302" s="453" t="s">
        <v>2396</v>
      </c>
      <c r="P302" s="338" t="str">
        <f t="shared" si="38"/>
        <v>未入力あり</v>
      </c>
      <c r="Q302" s="258" t="str">
        <f>IFERROR(IF(P302="未入力あり","",ROUNDDOWN(ROUNDDOWN($H302*$I302,0)*VLOOKUP($G302,【参考】数式用!$A$4:$E$54,3, FALSE),0)),"")</f>
        <v/>
      </c>
      <c r="R302" s="258" t="str">
        <f>IF(AM302="×", 0,IF(P302="未入力あり","",ROUNDDOWN(ROUNDDOWN($H302*$I302,0)*VLOOKUP($G302,【参考】数式用!$A$4:$E$54,4,FALSE),0)))</f>
        <v/>
      </c>
      <c r="S302" s="339" t="str">
        <f>IF(AN302="×", 0,IF(P302="未入力あり","",ROUNDDOWN(ROUNDDOWN($H302*$I302,0)*VLOOKUP($G302,【参考】数式用!$A$4:$E$54,5, FALSE),0)))</f>
        <v/>
      </c>
      <c r="T302" s="342"/>
      <c r="U302" s="343"/>
      <c r="AI302" s="345" t="str">
        <f t="shared" si="33"/>
        <v/>
      </c>
      <c r="AJ302" s="46" t="e">
        <f>VLOOKUP('別紙様式2-3（個表）'!$G302,【参考】数式用!$P$4:$Q$54,2, FALSE)</f>
        <v>#N/A</v>
      </c>
      <c r="AK302" s="46" t="e">
        <f>VLOOKUP('別紙様式2-3（個表）'!$G302,【参考】数式用!$P$4:$W$54,8, FALSE)</f>
        <v>#N/A</v>
      </c>
      <c r="AL302" s="46" t="e">
        <f>VLOOKUP('別紙様式2-3（個表）'!$G302,【参考】数式用!$P$4:$AD$54,15, FALSE)</f>
        <v>#N/A</v>
      </c>
      <c r="AM302" s="46" t="str">
        <f t="shared" si="34"/>
        <v/>
      </c>
      <c r="AN302" s="46" t="str">
        <f t="shared" si="35"/>
        <v/>
      </c>
      <c r="AO302" s="46" t="str">
        <f t="shared" si="36"/>
        <v/>
      </c>
      <c r="AP302" s="46" t="str">
        <f>IF(G302="", "", VLOOKUP(G302,【参考】数式用!$A$4:$M$54,13,FALSE))</f>
        <v/>
      </c>
      <c r="AQ302" s="46" t="str">
        <f t="shared" si="37"/>
        <v>―</v>
      </c>
    </row>
    <row r="303" spans="1:43" ht="45" customHeight="1">
      <c r="A303" s="114">
        <f t="shared" si="39"/>
        <v>289</v>
      </c>
      <c r="B303" s="115" t="str">
        <f>IF(基本情報入力シート!B346="","",基本情報入力シート!B346)</f>
        <v/>
      </c>
      <c r="C303" s="116" t="str">
        <f>IF(基本情報入力シート!L346="","",基本情報入力シート!L346)</f>
        <v/>
      </c>
      <c r="D303" s="116" t="str">
        <f>IF(基本情報入力シート!Q346="","",基本情報入力シート!Q346)</f>
        <v/>
      </c>
      <c r="E303" s="116" t="str">
        <f>IF(基本情報入力シート!V346="","",基本情報入力シート!V346)</f>
        <v/>
      </c>
      <c r="F303" s="116" t="str">
        <f>IF(基本情報入力シート!W346="","",基本情報入力シート!W346)</f>
        <v/>
      </c>
      <c r="G303" s="116" t="str">
        <f>IF(基本情報入力シート!Z346="","",基本情報入力シート!Z346)</f>
        <v/>
      </c>
      <c r="H303" s="216" t="str">
        <f>IF(基本情報入力シート!AD346="","",基本情報入力シート!AD346)</f>
        <v/>
      </c>
      <c r="I303" s="335" t="str">
        <f>IF(基本情報入力シート!AE346="","",基本情報入力シート!AE346)</f>
        <v/>
      </c>
      <c r="J303" s="450"/>
      <c r="K303" s="451"/>
      <c r="L303" s="449"/>
      <c r="M303" s="336" t="str">
        <f>IF(G303="", "", VLOOKUP(AO303,【参考】数式用!$AZ$3:$BA$6, 2, FALSE))</f>
        <v/>
      </c>
      <c r="N303" s="337" t="str">
        <f>IF(G303="","",VLOOKUP(G303,【参考】数式用!$A$4:$L$54,MATCH('別紙様式2-3（個表）'!M303,【参考】数式用!$J$3:$L$3,0)+9,FALSE))</f>
        <v/>
      </c>
      <c r="O303" s="453" t="s">
        <v>2396</v>
      </c>
      <c r="P303" s="338" t="str">
        <f t="shared" si="38"/>
        <v>未入力あり</v>
      </c>
      <c r="Q303" s="258" t="str">
        <f>IFERROR(IF(P303="未入力あり","",ROUNDDOWN(ROUNDDOWN($H303*$I303,0)*VLOOKUP($G303,【参考】数式用!$A$4:$E$54,3, FALSE),0)),"")</f>
        <v/>
      </c>
      <c r="R303" s="258" t="str">
        <f>IF(AM303="×", 0,IF(P303="未入力あり","",ROUNDDOWN(ROUNDDOWN($H303*$I303,0)*VLOOKUP($G303,【参考】数式用!$A$4:$E$54,4,FALSE),0)))</f>
        <v/>
      </c>
      <c r="S303" s="339" t="str">
        <f>IF(AN303="×", 0,IF(P303="未入力あり","",ROUNDDOWN(ROUNDDOWN($H303*$I303,0)*VLOOKUP($G303,【参考】数式用!$A$4:$E$54,5, FALSE),0)))</f>
        <v/>
      </c>
      <c r="T303" s="342"/>
      <c r="U303" s="343"/>
      <c r="AI303" s="345" t="str">
        <f t="shared" si="33"/>
        <v/>
      </c>
      <c r="AJ303" s="46" t="e">
        <f>VLOOKUP('別紙様式2-3（個表）'!$G303,【参考】数式用!$P$4:$Q$54,2, FALSE)</f>
        <v>#N/A</v>
      </c>
      <c r="AK303" s="46" t="e">
        <f>VLOOKUP('別紙様式2-3（個表）'!$G303,【参考】数式用!$P$4:$W$54,8, FALSE)</f>
        <v>#N/A</v>
      </c>
      <c r="AL303" s="46" t="e">
        <f>VLOOKUP('別紙様式2-3（個表）'!$G303,【参考】数式用!$P$4:$AD$54,15, FALSE)</f>
        <v>#N/A</v>
      </c>
      <c r="AM303" s="46" t="str">
        <f t="shared" si="34"/>
        <v/>
      </c>
      <c r="AN303" s="46" t="str">
        <f t="shared" si="35"/>
        <v/>
      </c>
      <c r="AO303" s="46" t="str">
        <f t="shared" si="36"/>
        <v/>
      </c>
      <c r="AP303" s="46" t="str">
        <f>IF(G303="", "", VLOOKUP(G303,【参考】数式用!$A$4:$M$54,13,FALSE))</f>
        <v/>
      </c>
      <c r="AQ303" s="46" t="str">
        <f t="shared" si="37"/>
        <v>―</v>
      </c>
    </row>
    <row r="304" spans="1:43" ht="45" customHeight="1">
      <c r="A304" s="114">
        <f t="shared" si="39"/>
        <v>290</v>
      </c>
      <c r="B304" s="115" t="str">
        <f>IF(基本情報入力シート!B347="","",基本情報入力シート!B347)</f>
        <v/>
      </c>
      <c r="C304" s="116" t="str">
        <f>IF(基本情報入力シート!L347="","",基本情報入力シート!L347)</f>
        <v/>
      </c>
      <c r="D304" s="116" t="str">
        <f>IF(基本情報入力シート!Q347="","",基本情報入力シート!Q347)</f>
        <v/>
      </c>
      <c r="E304" s="116" t="str">
        <f>IF(基本情報入力シート!V347="","",基本情報入力シート!V347)</f>
        <v/>
      </c>
      <c r="F304" s="116" t="str">
        <f>IF(基本情報入力シート!W347="","",基本情報入力シート!W347)</f>
        <v/>
      </c>
      <c r="G304" s="116" t="str">
        <f>IF(基本情報入力シート!Z347="","",基本情報入力シート!Z347)</f>
        <v/>
      </c>
      <c r="H304" s="216" t="str">
        <f>IF(基本情報入力シート!AD347="","",基本情報入力シート!AD347)</f>
        <v/>
      </c>
      <c r="I304" s="335" t="str">
        <f>IF(基本情報入力シート!AE347="","",基本情報入力シート!AE347)</f>
        <v/>
      </c>
      <c r="J304" s="450"/>
      <c r="K304" s="451"/>
      <c r="L304" s="449"/>
      <c r="M304" s="336" t="str">
        <f>IF(G304="", "", VLOOKUP(AO304,【参考】数式用!$AZ$3:$BA$6, 2, FALSE))</f>
        <v/>
      </c>
      <c r="N304" s="337" t="str">
        <f>IF(G304="","",VLOOKUP(G304,【参考】数式用!$A$4:$L$54,MATCH('別紙様式2-3（個表）'!M304,【参考】数式用!$J$3:$L$3,0)+9,FALSE))</f>
        <v/>
      </c>
      <c r="O304" s="453" t="s">
        <v>2396</v>
      </c>
      <c r="P304" s="338" t="str">
        <f t="shared" si="38"/>
        <v>未入力あり</v>
      </c>
      <c r="Q304" s="258" t="str">
        <f>IFERROR(IF(P304="未入力あり","",ROUNDDOWN(ROUNDDOWN($H304*$I304,0)*VLOOKUP($G304,【参考】数式用!$A$4:$E$54,3, FALSE),0)),"")</f>
        <v/>
      </c>
      <c r="R304" s="258" t="str">
        <f>IF(AM304="×", 0,IF(P304="未入力あり","",ROUNDDOWN(ROUNDDOWN($H304*$I304,0)*VLOOKUP($G304,【参考】数式用!$A$4:$E$54,4,FALSE),0)))</f>
        <v/>
      </c>
      <c r="S304" s="339" t="str">
        <f>IF(AN304="×", 0,IF(P304="未入力あり","",ROUNDDOWN(ROUNDDOWN($H304*$I304,0)*VLOOKUP($G304,【参考】数式用!$A$4:$E$54,5, FALSE),0)))</f>
        <v/>
      </c>
      <c r="T304" s="342"/>
      <c r="U304" s="343"/>
      <c r="AI304" s="345" t="str">
        <f t="shared" si="33"/>
        <v/>
      </c>
      <c r="AJ304" s="46" t="e">
        <f>VLOOKUP('別紙様式2-3（個表）'!$G304,【参考】数式用!$P$4:$Q$54,2, FALSE)</f>
        <v>#N/A</v>
      </c>
      <c r="AK304" s="46" t="e">
        <f>VLOOKUP('別紙様式2-3（個表）'!$G304,【参考】数式用!$P$4:$W$54,8, FALSE)</f>
        <v>#N/A</v>
      </c>
      <c r="AL304" s="46" t="e">
        <f>VLOOKUP('別紙様式2-3（個表）'!$G304,【参考】数式用!$P$4:$AD$54,15, FALSE)</f>
        <v>#N/A</v>
      </c>
      <c r="AM304" s="46" t="str">
        <f t="shared" si="34"/>
        <v/>
      </c>
      <c r="AN304" s="46" t="str">
        <f t="shared" si="35"/>
        <v/>
      </c>
      <c r="AO304" s="46" t="str">
        <f t="shared" si="36"/>
        <v/>
      </c>
      <c r="AP304" s="46" t="str">
        <f>IF(G304="", "", VLOOKUP(G304,【参考】数式用!$A$4:$M$54,13,FALSE))</f>
        <v/>
      </c>
      <c r="AQ304" s="46" t="str">
        <f t="shared" si="37"/>
        <v>―</v>
      </c>
    </row>
    <row r="305" spans="1:43" ht="45" customHeight="1">
      <c r="A305" s="114">
        <f t="shared" si="39"/>
        <v>291</v>
      </c>
      <c r="B305" s="115" t="str">
        <f>IF(基本情報入力シート!B348="","",基本情報入力シート!B348)</f>
        <v/>
      </c>
      <c r="C305" s="116" t="str">
        <f>IF(基本情報入力シート!L348="","",基本情報入力シート!L348)</f>
        <v/>
      </c>
      <c r="D305" s="116" t="str">
        <f>IF(基本情報入力シート!Q348="","",基本情報入力シート!Q348)</f>
        <v/>
      </c>
      <c r="E305" s="116" t="str">
        <f>IF(基本情報入力シート!V348="","",基本情報入力シート!V348)</f>
        <v/>
      </c>
      <c r="F305" s="116" t="str">
        <f>IF(基本情報入力シート!W348="","",基本情報入力シート!W348)</f>
        <v/>
      </c>
      <c r="G305" s="116" t="str">
        <f>IF(基本情報入力シート!Z348="","",基本情報入力シート!Z348)</f>
        <v/>
      </c>
      <c r="H305" s="216" t="str">
        <f>IF(基本情報入力シート!AD348="","",基本情報入力シート!AD348)</f>
        <v/>
      </c>
      <c r="I305" s="335" t="str">
        <f>IF(基本情報入力シート!AE348="","",基本情報入力シート!AE348)</f>
        <v/>
      </c>
      <c r="J305" s="450"/>
      <c r="K305" s="451"/>
      <c r="L305" s="449"/>
      <c r="M305" s="336" t="str">
        <f>IF(G305="", "", VLOOKUP(AO305,【参考】数式用!$AZ$3:$BA$6, 2, FALSE))</f>
        <v/>
      </c>
      <c r="N305" s="337" t="str">
        <f>IF(G305="","",VLOOKUP(G305,【参考】数式用!$A$4:$L$54,MATCH('別紙様式2-3（個表）'!M305,【参考】数式用!$J$3:$L$3,0)+9,FALSE))</f>
        <v/>
      </c>
      <c r="O305" s="453" t="s">
        <v>2396</v>
      </c>
      <c r="P305" s="338" t="str">
        <f t="shared" si="38"/>
        <v>未入力あり</v>
      </c>
      <c r="Q305" s="258" t="str">
        <f>IFERROR(IF(P305="未入力あり","",ROUNDDOWN(ROUNDDOWN($H305*$I305,0)*VLOOKUP($G305,【参考】数式用!$A$4:$E$54,3, FALSE),0)),"")</f>
        <v/>
      </c>
      <c r="R305" s="258" t="str">
        <f>IF(AM305="×", 0,IF(P305="未入力あり","",ROUNDDOWN(ROUNDDOWN($H305*$I305,0)*VLOOKUP($G305,【参考】数式用!$A$4:$E$54,4,FALSE),0)))</f>
        <v/>
      </c>
      <c r="S305" s="339" t="str">
        <f>IF(AN305="×", 0,IF(P305="未入力あり","",ROUNDDOWN(ROUNDDOWN($H305*$I305,0)*VLOOKUP($G305,【参考】数式用!$A$4:$E$54,5, FALSE),0)))</f>
        <v/>
      </c>
      <c r="T305" s="342"/>
      <c r="U305" s="343"/>
      <c r="AI305" s="345" t="str">
        <f t="shared" si="33"/>
        <v/>
      </c>
      <c r="AJ305" s="46" t="e">
        <f>VLOOKUP('別紙様式2-3（個表）'!$G305,【参考】数式用!$P$4:$Q$54,2, FALSE)</f>
        <v>#N/A</v>
      </c>
      <c r="AK305" s="46" t="e">
        <f>VLOOKUP('別紙様式2-3（個表）'!$G305,【参考】数式用!$P$4:$W$54,8, FALSE)</f>
        <v>#N/A</v>
      </c>
      <c r="AL305" s="46" t="e">
        <f>VLOOKUP('別紙様式2-3（個表）'!$G305,【参考】数式用!$P$4:$AD$54,15, FALSE)</f>
        <v>#N/A</v>
      </c>
      <c r="AM305" s="46" t="str">
        <f t="shared" si="34"/>
        <v/>
      </c>
      <c r="AN305" s="46" t="str">
        <f t="shared" si="35"/>
        <v/>
      </c>
      <c r="AO305" s="46" t="str">
        <f t="shared" si="36"/>
        <v/>
      </c>
      <c r="AP305" s="46" t="str">
        <f>IF(G305="", "", VLOOKUP(G305,【参考】数式用!$A$4:$M$54,13,FALSE))</f>
        <v/>
      </c>
      <c r="AQ305" s="46" t="str">
        <f t="shared" si="37"/>
        <v>―</v>
      </c>
    </row>
    <row r="306" spans="1:43" ht="45" customHeight="1">
      <c r="A306" s="114">
        <f t="shared" si="39"/>
        <v>292</v>
      </c>
      <c r="B306" s="115" t="str">
        <f>IF(基本情報入力シート!B349="","",基本情報入力シート!B349)</f>
        <v/>
      </c>
      <c r="C306" s="116" t="str">
        <f>IF(基本情報入力シート!L349="","",基本情報入力シート!L349)</f>
        <v/>
      </c>
      <c r="D306" s="116" t="str">
        <f>IF(基本情報入力シート!Q349="","",基本情報入力シート!Q349)</f>
        <v/>
      </c>
      <c r="E306" s="116" t="str">
        <f>IF(基本情報入力シート!V349="","",基本情報入力シート!V349)</f>
        <v/>
      </c>
      <c r="F306" s="116" t="str">
        <f>IF(基本情報入力シート!W349="","",基本情報入力シート!W349)</f>
        <v/>
      </c>
      <c r="G306" s="116" t="str">
        <f>IF(基本情報入力シート!Z349="","",基本情報入力シート!Z349)</f>
        <v/>
      </c>
      <c r="H306" s="216" t="str">
        <f>IF(基本情報入力シート!AD349="","",基本情報入力シート!AD349)</f>
        <v/>
      </c>
      <c r="I306" s="335" t="str">
        <f>IF(基本情報入力シート!AE349="","",基本情報入力シート!AE349)</f>
        <v/>
      </c>
      <c r="J306" s="450"/>
      <c r="K306" s="451"/>
      <c r="L306" s="449"/>
      <c r="M306" s="336" t="str">
        <f>IF(G306="", "", VLOOKUP(AO306,【参考】数式用!$AZ$3:$BA$6, 2, FALSE))</f>
        <v/>
      </c>
      <c r="N306" s="337" t="str">
        <f>IF(G306="","",VLOOKUP(G306,【参考】数式用!$A$4:$L$54,MATCH('別紙様式2-3（個表）'!M306,【参考】数式用!$J$3:$L$3,0)+9,FALSE))</f>
        <v/>
      </c>
      <c r="O306" s="453" t="s">
        <v>2396</v>
      </c>
      <c r="P306" s="338" t="str">
        <f t="shared" si="38"/>
        <v>未入力あり</v>
      </c>
      <c r="Q306" s="258" t="str">
        <f>IFERROR(IF(P306="未入力あり","",ROUNDDOWN(ROUNDDOWN($H306*$I306,0)*VLOOKUP($G306,【参考】数式用!$A$4:$E$54,3, FALSE),0)),"")</f>
        <v/>
      </c>
      <c r="R306" s="258" t="str">
        <f>IF(AM306="×", 0,IF(P306="未入力あり","",ROUNDDOWN(ROUNDDOWN($H306*$I306,0)*VLOOKUP($G306,【参考】数式用!$A$4:$E$54,4,FALSE),0)))</f>
        <v/>
      </c>
      <c r="S306" s="339" t="str">
        <f>IF(AN306="×", 0,IF(P306="未入力あり","",ROUNDDOWN(ROUNDDOWN($H306*$I306,0)*VLOOKUP($G306,【参考】数式用!$A$4:$E$54,5, FALSE),0)))</f>
        <v/>
      </c>
      <c r="T306" s="342"/>
      <c r="U306" s="343"/>
      <c r="AI306" s="345" t="str">
        <f t="shared" si="33"/>
        <v/>
      </c>
      <c r="AJ306" s="46" t="e">
        <f>VLOOKUP('別紙様式2-3（個表）'!$G306,【参考】数式用!$P$4:$Q$54,2, FALSE)</f>
        <v>#N/A</v>
      </c>
      <c r="AK306" s="46" t="e">
        <f>VLOOKUP('別紙様式2-3（個表）'!$G306,【参考】数式用!$P$4:$W$54,8, FALSE)</f>
        <v>#N/A</v>
      </c>
      <c r="AL306" s="46" t="e">
        <f>VLOOKUP('別紙様式2-3（個表）'!$G306,【参考】数式用!$P$4:$AD$54,15, FALSE)</f>
        <v>#N/A</v>
      </c>
      <c r="AM306" s="46" t="str">
        <f t="shared" si="34"/>
        <v/>
      </c>
      <c r="AN306" s="46" t="str">
        <f t="shared" si="35"/>
        <v/>
      </c>
      <c r="AO306" s="46" t="str">
        <f t="shared" si="36"/>
        <v/>
      </c>
      <c r="AP306" s="46" t="str">
        <f>IF(G306="", "", VLOOKUP(G306,【参考】数式用!$A$4:$M$54,13,FALSE))</f>
        <v/>
      </c>
      <c r="AQ306" s="46" t="str">
        <f t="shared" si="37"/>
        <v>―</v>
      </c>
    </row>
    <row r="307" spans="1:43" ht="45" customHeight="1">
      <c r="A307" s="114">
        <f t="shared" si="39"/>
        <v>293</v>
      </c>
      <c r="B307" s="115" t="str">
        <f>IF(基本情報入力シート!B350="","",基本情報入力シート!B350)</f>
        <v/>
      </c>
      <c r="C307" s="116" t="str">
        <f>IF(基本情報入力シート!L350="","",基本情報入力シート!L350)</f>
        <v/>
      </c>
      <c r="D307" s="116" t="str">
        <f>IF(基本情報入力シート!Q350="","",基本情報入力シート!Q350)</f>
        <v/>
      </c>
      <c r="E307" s="116" t="str">
        <f>IF(基本情報入力シート!V350="","",基本情報入力シート!V350)</f>
        <v/>
      </c>
      <c r="F307" s="116" t="str">
        <f>IF(基本情報入力シート!W350="","",基本情報入力シート!W350)</f>
        <v/>
      </c>
      <c r="G307" s="116" t="str">
        <f>IF(基本情報入力シート!Z350="","",基本情報入力シート!Z350)</f>
        <v/>
      </c>
      <c r="H307" s="216" t="str">
        <f>IF(基本情報入力シート!AD350="","",基本情報入力シート!AD350)</f>
        <v/>
      </c>
      <c r="I307" s="335" t="str">
        <f>IF(基本情報入力シート!AE350="","",基本情報入力シート!AE350)</f>
        <v/>
      </c>
      <c r="J307" s="450"/>
      <c r="K307" s="451"/>
      <c r="L307" s="449"/>
      <c r="M307" s="336" t="str">
        <f>IF(G307="", "", VLOOKUP(AO307,【参考】数式用!$AZ$3:$BA$6, 2, FALSE))</f>
        <v/>
      </c>
      <c r="N307" s="337" t="str">
        <f>IF(G307="","",VLOOKUP(G307,【参考】数式用!$A$4:$L$54,MATCH('別紙様式2-3（個表）'!M307,【参考】数式用!$J$3:$L$3,0)+9,FALSE))</f>
        <v/>
      </c>
      <c r="O307" s="453" t="s">
        <v>2396</v>
      </c>
      <c r="P307" s="338" t="str">
        <f t="shared" si="38"/>
        <v>未入力あり</v>
      </c>
      <c r="Q307" s="258" t="str">
        <f>IFERROR(IF(P307="未入力あり","",ROUNDDOWN(ROUNDDOWN($H307*$I307,0)*VLOOKUP($G307,【参考】数式用!$A$4:$E$54,3, FALSE),0)),"")</f>
        <v/>
      </c>
      <c r="R307" s="258" t="str">
        <f>IF(AM307="×", 0,IF(P307="未入力あり","",ROUNDDOWN(ROUNDDOWN($H307*$I307,0)*VLOOKUP($G307,【参考】数式用!$A$4:$E$54,4,FALSE),0)))</f>
        <v/>
      </c>
      <c r="S307" s="339" t="str">
        <f>IF(AN307="×", 0,IF(P307="未入力あり","",ROUNDDOWN(ROUNDDOWN($H307*$I307,0)*VLOOKUP($G307,【参考】数式用!$A$4:$E$54,5, FALSE),0)))</f>
        <v/>
      </c>
      <c r="T307" s="342"/>
      <c r="U307" s="343"/>
      <c r="AI307" s="345" t="str">
        <f t="shared" ref="AI307:AI314" si="40">IF(T307="○", F307, "")</f>
        <v/>
      </c>
      <c r="AJ307" s="46" t="e">
        <f>VLOOKUP('別紙様式2-3（個表）'!$G307,【参考】数式用!$P$4:$Q$54,2, FALSE)</f>
        <v>#N/A</v>
      </c>
      <c r="AK307" s="46" t="e">
        <f>VLOOKUP('別紙様式2-3（個表）'!$G307,【参考】数式用!$P$4:$W$54,8, FALSE)</f>
        <v>#N/A</v>
      </c>
      <c r="AL307" s="46" t="e">
        <f>VLOOKUP('別紙様式2-3（個表）'!$G307,【参考】数式用!$P$4:$AD$54,15, FALSE)</f>
        <v>#N/A</v>
      </c>
      <c r="AM307" s="46" t="str">
        <f t="shared" ref="AM307:AM314" si="41">IF(K307="", "", IF(OR(K307="要件を満たさない",K307="―"), "×","○"))</f>
        <v/>
      </c>
      <c r="AN307" s="46" t="str">
        <f t="shared" ref="AN307:AN314" si="42">IF(L307="", "", IF(OR(L307="要件を満たさない",L307="―"), "×","○"))</f>
        <v/>
      </c>
      <c r="AO307" s="46" t="str">
        <f t="shared" ref="AO307:AO314" si="43">IF(G307="","", "○"&amp;AM307&amp;AN307)</f>
        <v/>
      </c>
      <c r="AP307" s="46" t="str">
        <f>IF(G307="", "", VLOOKUP(G307,【参考】数式用!$A$4:$M$54,13,FALSE))</f>
        <v/>
      </c>
      <c r="AQ307" s="46" t="str">
        <f t="shared" ref="AQ307:AQ314" si="44">IF(AND(AM307="×",L307="②の要件を満たしている"),"×","―")</f>
        <v>―</v>
      </c>
    </row>
    <row r="308" spans="1:43" ht="45" customHeight="1">
      <c r="A308" s="114">
        <f t="shared" si="39"/>
        <v>294</v>
      </c>
      <c r="B308" s="115" t="str">
        <f>IF(基本情報入力シート!B351="","",基本情報入力シート!B351)</f>
        <v/>
      </c>
      <c r="C308" s="116" t="str">
        <f>IF(基本情報入力シート!L351="","",基本情報入力シート!L351)</f>
        <v/>
      </c>
      <c r="D308" s="116" t="str">
        <f>IF(基本情報入力シート!Q351="","",基本情報入力シート!Q351)</f>
        <v/>
      </c>
      <c r="E308" s="116" t="str">
        <f>IF(基本情報入力シート!V351="","",基本情報入力シート!V351)</f>
        <v/>
      </c>
      <c r="F308" s="116" t="str">
        <f>IF(基本情報入力シート!W351="","",基本情報入力シート!W351)</f>
        <v/>
      </c>
      <c r="G308" s="116" t="str">
        <f>IF(基本情報入力シート!Z351="","",基本情報入力シート!Z351)</f>
        <v/>
      </c>
      <c r="H308" s="216" t="str">
        <f>IF(基本情報入力シート!AD351="","",基本情報入力シート!AD351)</f>
        <v/>
      </c>
      <c r="I308" s="335" t="str">
        <f>IF(基本情報入力シート!AE351="","",基本情報入力シート!AE351)</f>
        <v/>
      </c>
      <c r="J308" s="450"/>
      <c r="K308" s="451"/>
      <c r="L308" s="449"/>
      <c r="M308" s="336" t="str">
        <f>IF(G308="", "", VLOOKUP(AO308,【参考】数式用!$AZ$3:$BA$6, 2, FALSE))</f>
        <v/>
      </c>
      <c r="N308" s="337" t="str">
        <f>IF(G308="","",VLOOKUP(G308,【参考】数式用!$A$4:$L$54,MATCH('別紙様式2-3（個表）'!M308,【参考】数式用!$J$3:$L$3,0)+9,FALSE))</f>
        <v/>
      </c>
      <c r="O308" s="453" t="s">
        <v>2396</v>
      </c>
      <c r="P308" s="338" t="str">
        <f t="shared" si="38"/>
        <v>未入力あり</v>
      </c>
      <c r="Q308" s="258" t="str">
        <f>IFERROR(IF(P308="未入力あり","",ROUNDDOWN(ROUNDDOWN($H308*$I308,0)*VLOOKUP($G308,【参考】数式用!$A$4:$E$54,3, FALSE),0)),"")</f>
        <v/>
      </c>
      <c r="R308" s="258" t="str">
        <f>IF(AM308="×", 0,IF(P308="未入力あり","",ROUNDDOWN(ROUNDDOWN($H308*$I308,0)*VLOOKUP($G308,【参考】数式用!$A$4:$E$54,4,FALSE),0)))</f>
        <v/>
      </c>
      <c r="S308" s="339" t="str">
        <f>IF(AN308="×", 0,IF(P308="未入力あり","",ROUNDDOWN(ROUNDDOWN($H308*$I308,0)*VLOOKUP($G308,【参考】数式用!$A$4:$E$54,5, FALSE),0)))</f>
        <v/>
      </c>
      <c r="T308" s="342"/>
      <c r="U308" s="343"/>
      <c r="AI308" s="345" t="str">
        <f t="shared" si="40"/>
        <v/>
      </c>
      <c r="AJ308" s="46" t="e">
        <f>VLOOKUP('別紙様式2-3（個表）'!$G308,【参考】数式用!$P$4:$Q$54,2, FALSE)</f>
        <v>#N/A</v>
      </c>
      <c r="AK308" s="46" t="e">
        <f>VLOOKUP('別紙様式2-3（個表）'!$G308,【参考】数式用!$P$4:$W$54,8, FALSE)</f>
        <v>#N/A</v>
      </c>
      <c r="AL308" s="46" t="e">
        <f>VLOOKUP('別紙様式2-3（個表）'!$G308,【参考】数式用!$P$4:$AD$54,15, FALSE)</f>
        <v>#N/A</v>
      </c>
      <c r="AM308" s="46" t="str">
        <f t="shared" si="41"/>
        <v/>
      </c>
      <c r="AN308" s="46" t="str">
        <f t="shared" si="42"/>
        <v/>
      </c>
      <c r="AO308" s="46" t="str">
        <f t="shared" si="43"/>
        <v/>
      </c>
      <c r="AP308" s="46" t="str">
        <f>IF(G308="", "", VLOOKUP(G308,【参考】数式用!$A$4:$M$54,13,FALSE))</f>
        <v/>
      </c>
      <c r="AQ308" s="46" t="str">
        <f t="shared" si="44"/>
        <v>―</v>
      </c>
    </row>
    <row r="309" spans="1:43" ht="45" customHeight="1">
      <c r="A309" s="114">
        <f t="shared" si="39"/>
        <v>295</v>
      </c>
      <c r="B309" s="115" t="str">
        <f>IF(基本情報入力シート!B352="","",基本情報入力シート!B352)</f>
        <v/>
      </c>
      <c r="C309" s="116" t="str">
        <f>IF(基本情報入力シート!L352="","",基本情報入力シート!L352)</f>
        <v/>
      </c>
      <c r="D309" s="116" t="str">
        <f>IF(基本情報入力シート!Q352="","",基本情報入力シート!Q352)</f>
        <v/>
      </c>
      <c r="E309" s="116" t="str">
        <f>IF(基本情報入力シート!V352="","",基本情報入力シート!V352)</f>
        <v/>
      </c>
      <c r="F309" s="116" t="str">
        <f>IF(基本情報入力シート!W352="","",基本情報入力シート!W352)</f>
        <v/>
      </c>
      <c r="G309" s="116" t="str">
        <f>IF(基本情報入力シート!Z352="","",基本情報入力シート!Z352)</f>
        <v/>
      </c>
      <c r="H309" s="216" t="str">
        <f>IF(基本情報入力シート!AD352="","",基本情報入力シート!AD352)</f>
        <v/>
      </c>
      <c r="I309" s="335" t="str">
        <f>IF(基本情報入力シート!AE352="","",基本情報入力シート!AE352)</f>
        <v/>
      </c>
      <c r="J309" s="450"/>
      <c r="K309" s="451"/>
      <c r="L309" s="449"/>
      <c r="M309" s="336" t="str">
        <f>IF(G309="", "", VLOOKUP(AO309,【参考】数式用!$AZ$3:$BA$6, 2, FALSE))</f>
        <v/>
      </c>
      <c r="N309" s="337" t="str">
        <f>IF(G309="","",VLOOKUP(G309,【参考】数式用!$A$4:$L$54,MATCH('別紙様式2-3（個表）'!M309,【参考】数式用!$J$3:$L$3,0)+9,FALSE))</f>
        <v/>
      </c>
      <c r="O309" s="453" t="s">
        <v>2396</v>
      </c>
      <c r="P309" s="338" t="str">
        <f t="shared" si="38"/>
        <v>未入力あり</v>
      </c>
      <c r="Q309" s="258" t="str">
        <f>IFERROR(IF(P309="未入力あり","",ROUNDDOWN(ROUNDDOWN($H309*$I309,0)*VLOOKUP($G309,【参考】数式用!$A$4:$E$54,3, FALSE),0)),"")</f>
        <v/>
      </c>
      <c r="R309" s="258" t="str">
        <f>IF(AM309="×", 0,IF(P309="未入力あり","",ROUNDDOWN(ROUNDDOWN($H309*$I309,0)*VLOOKUP($G309,【参考】数式用!$A$4:$E$54,4,FALSE),0)))</f>
        <v/>
      </c>
      <c r="S309" s="339" t="str">
        <f>IF(AN309="×", 0,IF(P309="未入力あり","",ROUNDDOWN(ROUNDDOWN($H309*$I309,0)*VLOOKUP($G309,【参考】数式用!$A$4:$E$54,5, FALSE),0)))</f>
        <v/>
      </c>
      <c r="T309" s="342"/>
      <c r="U309" s="343"/>
      <c r="AI309" s="345" t="str">
        <f t="shared" si="40"/>
        <v/>
      </c>
      <c r="AJ309" s="46" t="e">
        <f>VLOOKUP('別紙様式2-3（個表）'!$G309,【参考】数式用!$P$4:$Q$54,2, FALSE)</f>
        <v>#N/A</v>
      </c>
      <c r="AK309" s="46" t="e">
        <f>VLOOKUP('別紙様式2-3（個表）'!$G309,【参考】数式用!$P$4:$W$54,8, FALSE)</f>
        <v>#N/A</v>
      </c>
      <c r="AL309" s="46" t="e">
        <f>VLOOKUP('別紙様式2-3（個表）'!$G309,【参考】数式用!$P$4:$AD$54,15, FALSE)</f>
        <v>#N/A</v>
      </c>
      <c r="AM309" s="46" t="str">
        <f t="shared" si="41"/>
        <v/>
      </c>
      <c r="AN309" s="46" t="str">
        <f t="shared" si="42"/>
        <v/>
      </c>
      <c r="AO309" s="46" t="str">
        <f t="shared" si="43"/>
        <v/>
      </c>
      <c r="AP309" s="46" t="str">
        <f>IF(G309="", "", VLOOKUP(G309,【参考】数式用!$A$4:$M$54,13,FALSE))</f>
        <v/>
      </c>
      <c r="AQ309" s="46" t="str">
        <f t="shared" si="44"/>
        <v>―</v>
      </c>
    </row>
    <row r="310" spans="1:43" ht="45" customHeight="1">
      <c r="A310" s="114">
        <f t="shared" si="39"/>
        <v>296</v>
      </c>
      <c r="B310" s="115" t="str">
        <f>IF(基本情報入力シート!B353="","",基本情報入力シート!B353)</f>
        <v/>
      </c>
      <c r="C310" s="116" t="str">
        <f>IF(基本情報入力シート!L353="","",基本情報入力シート!L353)</f>
        <v/>
      </c>
      <c r="D310" s="116" t="str">
        <f>IF(基本情報入力シート!Q353="","",基本情報入力シート!Q353)</f>
        <v/>
      </c>
      <c r="E310" s="116" t="str">
        <f>IF(基本情報入力シート!V353="","",基本情報入力シート!V353)</f>
        <v/>
      </c>
      <c r="F310" s="116" t="str">
        <f>IF(基本情報入力シート!W353="","",基本情報入力シート!W353)</f>
        <v/>
      </c>
      <c r="G310" s="116" t="str">
        <f>IF(基本情報入力シート!Z353="","",基本情報入力シート!Z353)</f>
        <v/>
      </c>
      <c r="H310" s="216" t="str">
        <f>IF(基本情報入力シート!AD353="","",基本情報入力シート!AD353)</f>
        <v/>
      </c>
      <c r="I310" s="335" t="str">
        <f>IF(基本情報入力シート!AE353="","",基本情報入力シート!AE353)</f>
        <v/>
      </c>
      <c r="J310" s="450"/>
      <c r="K310" s="451"/>
      <c r="L310" s="449"/>
      <c r="M310" s="336" t="str">
        <f>IF(G310="", "", VLOOKUP(AO310,【参考】数式用!$AZ$3:$BA$6, 2, FALSE))</f>
        <v/>
      </c>
      <c r="N310" s="337" t="str">
        <f>IF(G310="","",VLOOKUP(G310,【参考】数式用!$A$4:$L$54,MATCH('別紙様式2-3（個表）'!M310,【参考】数式用!$J$3:$L$3,0)+9,FALSE))</f>
        <v/>
      </c>
      <c r="O310" s="453" t="s">
        <v>2396</v>
      </c>
      <c r="P310" s="338" t="str">
        <f t="shared" si="38"/>
        <v>未入力あり</v>
      </c>
      <c r="Q310" s="258" t="str">
        <f>IFERROR(IF(P310="未入力あり","",ROUNDDOWN(ROUNDDOWN($H310*$I310,0)*VLOOKUP($G310,【参考】数式用!$A$4:$E$54,3, FALSE),0)),"")</f>
        <v/>
      </c>
      <c r="R310" s="258" t="str">
        <f>IF(AM310="×", 0,IF(P310="未入力あり","",ROUNDDOWN(ROUNDDOWN($H310*$I310,0)*VLOOKUP($G310,【参考】数式用!$A$4:$E$54,4,FALSE),0)))</f>
        <v/>
      </c>
      <c r="S310" s="339" t="str">
        <f>IF(AN310="×", 0,IF(P310="未入力あり","",ROUNDDOWN(ROUNDDOWN($H310*$I310,0)*VLOOKUP($G310,【参考】数式用!$A$4:$E$54,5, FALSE),0)))</f>
        <v/>
      </c>
      <c r="T310" s="342"/>
      <c r="U310" s="343"/>
      <c r="AI310" s="345" t="str">
        <f t="shared" si="40"/>
        <v/>
      </c>
      <c r="AJ310" s="46" t="e">
        <f>VLOOKUP('別紙様式2-3（個表）'!$G310,【参考】数式用!$P$4:$Q$54,2, FALSE)</f>
        <v>#N/A</v>
      </c>
      <c r="AK310" s="46" t="e">
        <f>VLOOKUP('別紙様式2-3（個表）'!$G310,【参考】数式用!$P$4:$W$54,8, FALSE)</f>
        <v>#N/A</v>
      </c>
      <c r="AL310" s="46" t="e">
        <f>VLOOKUP('別紙様式2-3（個表）'!$G310,【参考】数式用!$P$4:$AD$54,15, FALSE)</f>
        <v>#N/A</v>
      </c>
      <c r="AM310" s="46" t="str">
        <f t="shared" si="41"/>
        <v/>
      </c>
      <c r="AN310" s="46" t="str">
        <f t="shared" si="42"/>
        <v/>
      </c>
      <c r="AO310" s="46" t="str">
        <f t="shared" si="43"/>
        <v/>
      </c>
      <c r="AP310" s="46" t="str">
        <f>IF(G310="", "", VLOOKUP(G310,【参考】数式用!$A$4:$M$54,13,FALSE))</f>
        <v/>
      </c>
      <c r="AQ310" s="46" t="str">
        <f t="shared" si="44"/>
        <v>―</v>
      </c>
    </row>
    <row r="311" spans="1:43" ht="45" customHeight="1">
      <c r="A311" s="114">
        <f t="shared" si="39"/>
        <v>297</v>
      </c>
      <c r="B311" s="115" t="str">
        <f>IF(基本情報入力シート!B354="","",基本情報入力シート!B354)</f>
        <v/>
      </c>
      <c r="C311" s="116" t="str">
        <f>IF(基本情報入力シート!L354="","",基本情報入力シート!L354)</f>
        <v/>
      </c>
      <c r="D311" s="116" t="str">
        <f>IF(基本情報入力シート!Q354="","",基本情報入力シート!Q354)</f>
        <v/>
      </c>
      <c r="E311" s="116" t="str">
        <f>IF(基本情報入力シート!V354="","",基本情報入力シート!V354)</f>
        <v/>
      </c>
      <c r="F311" s="116" t="str">
        <f>IF(基本情報入力シート!W354="","",基本情報入力シート!W354)</f>
        <v/>
      </c>
      <c r="G311" s="116" t="str">
        <f>IF(基本情報入力シート!Z354="","",基本情報入力シート!Z354)</f>
        <v/>
      </c>
      <c r="H311" s="216" t="str">
        <f>IF(基本情報入力シート!AD354="","",基本情報入力シート!AD354)</f>
        <v/>
      </c>
      <c r="I311" s="335" t="str">
        <f>IF(基本情報入力シート!AE354="","",基本情報入力シート!AE354)</f>
        <v/>
      </c>
      <c r="J311" s="450"/>
      <c r="K311" s="451"/>
      <c r="L311" s="449"/>
      <c r="M311" s="336" t="str">
        <f>IF(G311="", "", VLOOKUP(AO311,【参考】数式用!$AZ$3:$BA$6, 2, FALSE))</f>
        <v/>
      </c>
      <c r="N311" s="337" t="str">
        <f>IF(G311="","",VLOOKUP(G311,【参考】数式用!$A$4:$L$54,MATCH('別紙様式2-3（個表）'!M311,【参考】数式用!$J$3:$L$3,0)+9,FALSE))</f>
        <v/>
      </c>
      <c r="O311" s="453" t="s">
        <v>2396</v>
      </c>
      <c r="P311" s="338" t="str">
        <f t="shared" si="38"/>
        <v>未入力あり</v>
      </c>
      <c r="Q311" s="258" t="str">
        <f>IFERROR(IF(P311="未入力あり","",ROUNDDOWN(ROUNDDOWN($H311*$I311,0)*VLOOKUP($G311,【参考】数式用!$A$4:$E$54,3, FALSE),0)),"")</f>
        <v/>
      </c>
      <c r="R311" s="258" t="str">
        <f>IF(AM311="×", 0,IF(P311="未入力あり","",ROUNDDOWN(ROUNDDOWN($H311*$I311,0)*VLOOKUP($G311,【参考】数式用!$A$4:$E$54,4,FALSE),0)))</f>
        <v/>
      </c>
      <c r="S311" s="339" t="str">
        <f>IF(AN311="×", 0,IF(P311="未入力あり","",ROUNDDOWN(ROUNDDOWN($H311*$I311,0)*VLOOKUP($G311,【参考】数式用!$A$4:$E$54,5, FALSE),0)))</f>
        <v/>
      </c>
      <c r="T311" s="342"/>
      <c r="U311" s="343"/>
      <c r="AI311" s="345" t="str">
        <f t="shared" si="40"/>
        <v/>
      </c>
      <c r="AJ311" s="46" t="e">
        <f>VLOOKUP('別紙様式2-3（個表）'!$G311,【参考】数式用!$P$4:$Q$54,2, FALSE)</f>
        <v>#N/A</v>
      </c>
      <c r="AK311" s="46" t="e">
        <f>VLOOKUP('別紙様式2-3（個表）'!$G311,【参考】数式用!$P$4:$W$54,8, FALSE)</f>
        <v>#N/A</v>
      </c>
      <c r="AL311" s="46" t="e">
        <f>VLOOKUP('別紙様式2-3（個表）'!$G311,【参考】数式用!$P$4:$AD$54,15, FALSE)</f>
        <v>#N/A</v>
      </c>
      <c r="AM311" s="46" t="str">
        <f t="shared" si="41"/>
        <v/>
      </c>
      <c r="AN311" s="46" t="str">
        <f t="shared" si="42"/>
        <v/>
      </c>
      <c r="AO311" s="46" t="str">
        <f t="shared" si="43"/>
        <v/>
      </c>
      <c r="AP311" s="46" t="str">
        <f>IF(G311="", "", VLOOKUP(G311,【参考】数式用!$A$4:$M$54,13,FALSE))</f>
        <v/>
      </c>
      <c r="AQ311" s="46" t="str">
        <f t="shared" si="44"/>
        <v>―</v>
      </c>
    </row>
    <row r="312" spans="1:43" ht="45" customHeight="1">
      <c r="A312" s="114">
        <f t="shared" si="39"/>
        <v>298</v>
      </c>
      <c r="B312" s="115" t="str">
        <f>IF(基本情報入力シート!B355="","",基本情報入力シート!B355)</f>
        <v/>
      </c>
      <c r="C312" s="116" t="str">
        <f>IF(基本情報入力シート!L355="","",基本情報入力シート!L355)</f>
        <v/>
      </c>
      <c r="D312" s="116" t="str">
        <f>IF(基本情報入力シート!Q355="","",基本情報入力シート!Q355)</f>
        <v/>
      </c>
      <c r="E312" s="116" t="str">
        <f>IF(基本情報入力シート!V355="","",基本情報入力シート!V355)</f>
        <v/>
      </c>
      <c r="F312" s="116" t="str">
        <f>IF(基本情報入力シート!W355="","",基本情報入力シート!W355)</f>
        <v/>
      </c>
      <c r="G312" s="116" t="str">
        <f>IF(基本情報入力シート!Z355="","",基本情報入力シート!Z355)</f>
        <v/>
      </c>
      <c r="H312" s="216" t="str">
        <f>IF(基本情報入力シート!AD355="","",基本情報入力シート!AD355)</f>
        <v/>
      </c>
      <c r="I312" s="335" t="str">
        <f>IF(基本情報入力シート!AE355="","",基本情報入力シート!AE355)</f>
        <v/>
      </c>
      <c r="J312" s="450"/>
      <c r="K312" s="451"/>
      <c r="L312" s="449"/>
      <c r="M312" s="336" t="str">
        <f>IF(G312="", "", VLOOKUP(AO312,【参考】数式用!$AZ$3:$BA$6, 2, FALSE))</f>
        <v/>
      </c>
      <c r="N312" s="337" t="str">
        <f>IF(G312="","",VLOOKUP(G312,【参考】数式用!$A$4:$L$54,MATCH('別紙様式2-3（個表）'!M312,【参考】数式用!$J$3:$L$3,0)+9,FALSE))</f>
        <v/>
      </c>
      <c r="O312" s="453" t="s">
        <v>2396</v>
      </c>
      <c r="P312" s="338" t="str">
        <f t="shared" si="38"/>
        <v>未入力あり</v>
      </c>
      <c r="Q312" s="258" t="str">
        <f>IFERROR(IF(P312="未入力あり","",ROUNDDOWN(ROUNDDOWN($H312*$I312,0)*VLOOKUP($G312,【参考】数式用!$A$4:$E$54,3, FALSE),0)),"")</f>
        <v/>
      </c>
      <c r="R312" s="258" t="str">
        <f>IF(AM312="×", 0,IF(P312="未入力あり","",ROUNDDOWN(ROUNDDOWN($H312*$I312,0)*VLOOKUP($G312,【参考】数式用!$A$4:$E$54,4,FALSE),0)))</f>
        <v/>
      </c>
      <c r="S312" s="339" t="str">
        <f>IF(AN312="×", 0,IF(P312="未入力あり","",ROUNDDOWN(ROUNDDOWN($H312*$I312,0)*VLOOKUP($G312,【参考】数式用!$A$4:$E$54,5, FALSE),0)))</f>
        <v/>
      </c>
      <c r="T312" s="342"/>
      <c r="U312" s="343"/>
      <c r="AI312" s="345" t="str">
        <f t="shared" si="40"/>
        <v/>
      </c>
      <c r="AJ312" s="46" t="e">
        <f>VLOOKUP('別紙様式2-3（個表）'!$G312,【参考】数式用!$P$4:$Q$54,2, FALSE)</f>
        <v>#N/A</v>
      </c>
      <c r="AK312" s="46" t="e">
        <f>VLOOKUP('別紙様式2-3（個表）'!$G312,【参考】数式用!$P$4:$W$54,8, FALSE)</f>
        <v>#N/A</v>
      </c>
      <c r="AL312" s="46" t="e">
        <f>VLOOKUP('別紙様式2-3（個表）'!$G312,【参考】数式用!$P$4:$AD$54,15, FALSE)</f>
        <v>#N/A</v>
      </c>
      <c r="AM312" s="46" t="str">
        <f t="shared" si="41"/>
        <v/>
      </c>
      <c r="AN312" s="46" t="str">
        <f t="shared" si="42"/>
        <v/>
      </c>
      <c r="AO312" s="46" t="str">
        <f t="shared" si="43"/>
        <v/>
      </c>
      <c r="AP312" s="46" t="str">
        <f>IF(G312="", "", VLOOKUP(G312,【参考】数式用!$A$4:$M$54,13,FALSE))</f>
        <v/>
      </c>
      <c r="AQ312" s="46" t="str">
        <f t="shared" si="44"/>
        <v>―</v>
      </c>
    </row>
    <row r="313" spans="1:43" ht="45" customHeight="1">
      <c r="A313" s="114">
        <f t="shared" si="39"/>
        <v>299</v>
      </c>
      <c r="B313" s="115" t="str">
        <f>IF(基本情報入力シート!B356="","",基本情報入力シート!B356)</f>
        <v/>
      </c>
      <c r="C313" s="116" t="str">
        <f>IF(基本情報入力シート!L356="","",基本情報入力シート!L356)</f>
        <v/>
      </c>
      <c r="D313" s="116" t="str">
        <f>IF(基本情報入力シート!Q356="","",基本情報入力シート!Q356)</f>
        <v/>
      </c>
      <c r="E313" s="116" t="str">
        <f>IF(基本情報入力シート!V356="","",基本情報入力シート!V356)</f>
        <v/>
      </c>
      <c r="F313" s="116" t="str">
        <f>IF(基本情報入力シート!W356="","",基本情報入力シート!W356)</f>
        <v/>
      </c>
      <c r="G313" s="116" t="str">
        <f>IF(基本情報入力シート!Z356="","",基本情報入力シート!Z356)</f>
        <v/>
      </c>
      <c r="H313" s="216" t="str">
        <f>IF(基本情報入力シート!AD356="","",基本情報入力シート!AD356)</f>
        <v/>
      </c>
      <c r="I313" s="335" t="str">
        <f>IF(基本情報入力シート!AE356="","",基本情報入力シート!AE356)</f>
        <v/>
      </c>
      <c r="J313" s="450"/>
      <c r="K313" s="451"/>
      <c r="L313" s="449"/>
      <c r="M313" s="336" t="str">
        <f>IF(G313="", "", VLOOKUP(AO313,【参考】数式用!$AZ$3:$BA$6, 2, FALSE))</f>
        <v/>
      </c>
      <c r="N313" s="337" t="str">
        <f>IF(G313="","",VLOOKUP(G313,【参考】数式用!$A$4:$L$54,MATCH('別紙様式2-3（個表）'!M313,【参考】数式用!$J$3:$L$3,0)+9,FALSE))</f>
        <v/>
      </c>
      <c r="O313" s="453" t="s">
        <v>2396</v>
      </c>
      <c r="P313" s="338" t="str">
        <f t="shared" si="38"/>
        <v>未入力あり</v>
      </c>
      <c r="Q313" s="258" t="str">
        <f>IFERROR(IF(P313="未入力あり","",ROUNDDOWN(ROUNDDOWN($H313*$I313,0)*VLOOKUP($G313,【参考】数式用!$A$4:$E$54,3, FALSE),0)),"")</f>
        <v/>
      </c>
      <c r="R313" s="258" t="str">
        <f>IF(AM313="×", 0,IF(P313="未入力あり","",ROUNDDOWN(ROUNDDOWN($H313*$I313,0)*VLOOKUP($G313,【参考】数式用!$A$4:$E$54,4,FALSE),0)))</f>
        <v/>
      </c>
      <c r="S313" s="339" t="str">
        <f>IF(AN313="×", 0,IF(P313="未入力あり","",ROUNDDOWN(ROUNDDOWN($H313*$I313,0)*VLOOKUP($G313,【参考】数式用!$A$4:$E$54,5, FALSE),0)))</f>
        <v/>
      </c>
      <c r="T313" s="342"/>
      <c r="U313" s="343"/>
      <c r="AI313" s="345" t="str">
        <f t="shared" si="40"/>
        <v/>
      </c>
      <c r="AJ313" s="46" t="e">
        <f>VLOOKUP('別紙様式2-3（個表）'!$G313,【参考】数式用!$P$4:$Q$54,2, FALSE)</f>
        <v>#N/A</v>
      </c>
      <c r="AK313" s="46" t="e">
        <f>VLOOKUP('別紙様式2-3（個表）'!$G313,【参考】数式用!$P$4:$W$54,8, FALSE)</f>
        <v>#N/A</v>
      </c>
      <c r="AL313" s="46" t="e">
        <f>VLOOKUP('別紙様式2-3（個表）'!$G313,【参考】数式用!$P$4:$AD$54,15, FALSE)</f>
        <v>#N/A</v>
      </c>
      <c r="AM313" s="46" t="str">
        <f t="shared" si="41"/>
        <v/>
      </c>
      <c r="AN313" s="46" t="str">
        <f t="shared" si="42"/>
        <v/>
      </c>
      <c r="AO313" s="46" t="str">
        <f t="shared" si="43"/>
        <v/>
      </c>
      <c r="AP313" s="46" t="str">
        <f>IF(G313="", "", VLOOKUP(G313,【参考】数式用!$A$4:$M$54,13,FALSE))</f>
        <v/>
      </c>
      <c r="AQ313" s="46" t="str">
        <f t="shared" si="44"/>
        <v>―</v>
      </c>
    </row>
    <row r="314" spans="1:43" ht="45" customHeight="1">
      <c r="A314" s="114">
        <f t="shared" si="39"/>
        <v>300</v>
      </c>
      <c r="B314" s="115" t="str">
        <f>IF(基本情報入力シート!B357="","",基本情報入力シート!B357)</f>
        <v/>
      </c>
      <c r="C314" s="116" t="str">
        <f>IF(基本情報入力シート!L357="","",基本情報入力シート!L357)</f>
        <v/>
      </c>
      <c r="D314" s="116" t="str">
        <f>IF(基本情報入力シート!Q357="","",基本情報入力シート!Q357)</f>
        <v/>
      </c>
      <c r="E314" s="116" t="str">
        <f>IF(基本情報入力シート!V357="","",基本情報入力シート!V357)</f>
        <v/>
      </c>
      <c r="F314" s="116" t="str">
        <f>IF(基本情報入力シート!W357="","",基本情報入力シート!W357)</f>
        <v/>
      </c>
      <c r="G314" s="116" t="str">
        <f>IF(基本情報入力シート!Z357="","",基本情報入力シート!Z357)</f>
        <v/>
      </c>
      <c r="H314" s="216" t="str">
        <f>IF(基本情報入力シート!AD357="","",基本情報入力シート!AD357)</f>
        <v/>
      </c>
      <c r="I314" s="335" t="str">
        <f>IF(基本情報入力シート!AE357="","",基本情報入力シート!AE357)</f>
        <v/>
      </c>
      <c r="J314" s="450"/>
      <c r="K314" s="451"/>
      <c r="L314" s="449"/>
      <c r="M314" s="336" t="str">
        <f>IF(G314="", "", VLOOKUP(AO314,【参考】数式用!$AZ$3:$BA$6, 2, FALSE))</f>
        <v/>
      </c>
      <c r="N314" s="337" t="str">
        <f>IF(G314="","",VLOOKUP(G314,【参考】数式用!$A$4:$L$54,MATCH('別紙様式2-3（個表）'!M314,【参考】数式用!$J$3:$L$3,0)+9,FALSE))</f>
        <v/>
      </c>
      <c r="O314" s="453" t="s">
        <v>2396</v>
      </c>
      <c r="P314" s="338" t="str">
        <f t="shared" si="38"/>
        <v>未入力あり</v>
      </c>
      <c r="Q314" s="258" t="str">
        <f>IFERROR(IF(P314="未入力あり","",ROUNDDOWN(ROUNDDOWN($H314*$I314,0)*VLOOKUP($G314,【参考】数式用!$A$4:$E$54,3, FALSE),0)),"")</f>
        <v/>
      </c>
      <c r="R314" s="258" t="str">
        <f>IF(AM314="×", 0,IF(P314="未入力あり","",ROUNDDOWN(ROUNDDOWN($H314*$I314,0)*VLOOKUP($G314,【参考】数式用!$A$4:$E$54,4,FALSE),0)))</f>
        <v/>
      </c>
      <c r="S314" s="339" t="str">
        <f>IF(AN314="×", 0,IF(P314="未入力あり","",ROUNDDOWN(ROUNDDOWN($H314*$I314,0)*VLOOKUP($G314,【参考】数式用!$A$4:$E$54,5, FALSE),0)))</f>
        <v/>
      </c>
      <c r="T314" s="342"/>
      <c r="U314" s="343"/>
      <c r="AI314" s="345" t="str">
        <f t="shared" si="40"/>
        <v/>
      </c>
      <c r="AJ314" s="46" t="e">
        <f>VLOOKUP('別紙様式2-3（個表）'!$G314,【参考】数式用!$P$4:$Q$54,2, FALSE)</f>
        <v>#N/A</v>
      </c>
      <c r="AK314" s="46" t="e">
        <f>VLOOKUP('別紙様式2-3（個表）'!$G314,【参考】数式用!$P$4:$W$54,8, FALSE)</f>
        <v>#N/A</v>
      </c>
      <c r="AL314" s="46" t="e">
        <f>VLOOKUP('別紙様式2-3（個表）'!$G314,【参考】数式用!$P$4:$AD$54,15, FALSE)</f>
        <v>#N/A</v>
      </c>
      <c r="AM314" s="46" t="str">
        <f t="shared" si="41"/>
        <v/>
      </c>
      <c r="AN314" s="46" t="str">
        <f t="shared" si="42"/>
        <v/>
      </c>
      <c r="AO314" s="46" t="str">
        <f t="shared" si="43"/>
        <v/>
      </c>
      <c r="AP314" s="46" t="str">
        <f>IF(G314="", "", VLOOKUP(G314,【参考】数式用!$A$4:$M$54,13,FALSE))</f>
        <v/>
      </c>
      <c r="AQ314" s="46" t="str">
        <f t="shared" si="44"/>
        <v>―</v>
      </c>
    </row>
  </sheetData>
  <sheetProtection algorithmName="SHA-512" hashValue="cwbIijRXuQ1wMHk9IU2hev1pFEsSp+u0tF5iTVaeoeKWPiTZmVnJO1YuWfA+Yd6W7YmCXFiT+QbNvXJVNS6pYg==" saltValue="PS8RgfJcrOH6NaLg3WWInQ==" spinCount="100000" sheet="1" objects="1" scenarios="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314">
    <cfRule type="expression" dxfId="0" priority="5">
      <formula>T15="○"</formula>
    </cfRule>
  </conditionalFormatting>
  <dataValidations count="5">
    <dataValidation type="list" allowBlank="1" showInputMessage="1" showErrorMessage="1" sqref="T15:T314" xr:uid="{3EFF1D26-BA11-44B9-9C96-0E36617512E8}">
      <formula1>"○,－"</formula1>
    </dataValidation>
    <dataValidation type="list" allowBlank="1" showInputMessage="1" showErrorMessage="1" sqref="U15:U314" xr:uid="{648D8439-AE43-4DC6-AFD4-61BD02073A8E}">
      <formula1>"○, 債権譲渡をしていない"</formula1>
    </dataValidation>
    <dataValidation imeMode="halfAlpha" allowBlank="1" showInputMessage="1" showErrorMessage="1" sqref="B15:I314" xr:uid="{72E87541-58B0-4FF7-A94A-3F65979E7F7F}"/>
    <dataValidation type="list" allowBlank="1" showInputMessage="1" showErrorMessage="1" sqref="J15:J314" xr:uid="{2A5692EA-BBE3-4318-9A7A-7777081DAE52}">
      <formula1>INDIRECT(AJ15)</formula1>
    </dataValidation>
    <dataValidation type="list" imeMode="halfAlpha" allowBlank="1" showInputMessage="1" showErrorMessage="1" sqref="K15:L3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O15:O314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6328125" defaultRowHeight="12.75"/>
  <cols>
    <col min="1" max="1" width="7.53125" style="134" customWidth="1"/>
    <col min="2" max="2" width="19.86328125" style="134" customWidth="1"/>
    <col min="3" max="3" width="37.6640625" style="134" customWidth="1"/>
    <col min="4" max="4" width="47.53125" style="134" customWidth="1"/>
    <col min="5" max="5" width="42.53125" style="134" customWidth="1"/>
    <col min="6" max="6" width="42.86328125" style="134" customWidth="1"/>
    <col min="7" max="7" width="16.53125" style="134" customWidth="1"/>
    <col min="8" max="8" width="44.6640625" style="134" customWidth="1"/>
    <col min="9" max="9" width="40.53125" style="134" customWidth="1"/>
    <col min="10" max="10" width="9.86328125" style="131"/>
    <col min="11" max="229" width="9.86328125" style="125"/>
    <col min="230" max="230" width="8.46484375" style="125" customWidth="1"/>
    <col min="231" max="231" width="14" style="125" customWidth="1"/>
    <col min="232" max="232" width="17.86328125" style="125" customWidth="1"/>
    <col min="233" max="233" width="45" style="125" bestFit="1" customWidth="1"/>
    <col min="234" max="234" width="61.6640625" style="125" customWidth="1"/>
    <col min="235" max="235" width="20.53125" style="125" customWidth="1"/>
    <col min="236" max="236" width="22.86328125" style="125" customWidth="1"/>
    <col min="237" max="237" width="25.1328125" style="125" customWidth="1"/>
    <col min="238" max="485" width="9.86328125" style="125"/>
    <col min="486" max="486" width="8.46484375" style="125" customWidth="1"/>
    <col min="487" max="487" width="14" style="125" customWidth="1"/>
    <col min="488" max="488" width="17.86328125" style="125" customWidth="1"/>
    <col min="489" max="489" width="45" style="125" bestFit="1" customWidth="1"/>
    <col min="490" max="490" width="61.6640625" style="125" customWidth="1"/>
    <col min="491" max="491" width="20.53125" style="125" customWidth="1"/>
    <col min="492" max="492" width="22.86328125" style="125" customWidth="1"/>
    <col min="493" max="493" width="25.1328125" style="125" customWidth="1"/>
    <col min="494" max="741" width="9.86328125" style="125"/>
    <col min="742" max="742" width="8.46484375" style="125" customWidth="1"/>
    <col min="743" max="743" width="14" style="125" customWidth="1"/>
    <col min="744" max="744" width="17.86328125" style="125" customWidth="1"/>
    <col min="745" max="745" width="45" style="125" bestFit="1" customWidth="1"/>
    <col min="746" max="746" width="61.6640625" style="125" customWidth="1"/>
    <col min="747" max="747" width="20.53125" style="125" customWidth="1"/>
    <col min="748" max="748" width="22.86328125" style="125" customWidth="1"/>
    <col min="749" max="749" width="25.1328125" style="125" customWidth="1"/>
    <col min="750" max="997" width="9.86328125" style="125"/>
    <col min="998" max="998" width="8.46484375" style="125" customWidth="1"/>
    <col min="999" max="999" width="14" style="125" customWidth="1"/>
    <col min="1000" max="1000" width="17.86328125" style="125" customWidth="1"/>
    <col min="1001" max="1001" width="45" style="125" bestFit="1" customWidth="1"/>
    <col min="1002" max="1002" width="61.6640625" style="125" customWidth="1"/>
    <col min="1003" max="1003" width="20.53125" style="125" customWidth="1"/>
    <col min="1004" max="1004" width="22.86328125" style="125" customWidth="1"/>
    <col min="1005" max="1005" width="25.1328125" style="125" customWidth="1"/>
    <col min="1006" max="1253" width="9.86328125" style="125"/>
    <col min="1254" max="1254" width="8.46484375" style="125" customWidth="1"/>
    <col min="1255" max="1255" width="14" style="125" customWidth="1"/>
    <col min="1256" max="1256" width="17.86328125" style="125" customWidth="1"/>
    <col min="1257" max="1257" width="45" style="125" bestFit="1" customWidth="1"/>
    <col min="1258" max="1258" width="61.6640625" style="125" customWidth="1"/>
    <col min="1259" max="1259" width="20.53125" style="125" customWidth="1"/>
    <col min="1260" max="1260" width="22.86328125" style="125" customWidth="1"/>
    <col min="1261" max="1261" width="25.1328125" style="125" customWidth="1"/>
    <col min="1262" max="1509" width="9.86328125" style="125"/>
    <col min="1510" max="1510" width="8.46484375" style="125" customWidth="1"/>
    <col min="1511" max="1511" width="14" style="125" customWidth="1"/>
    <col min="1512" max="1512" width="17.86328125" style="125" customWidth="1"/>
    <col min="1513" max="1513" width="45" style="125" bestFit="1" customWidth="1"/>
    <col min="1514" max="1514" width="61.6640625" style="125" customWidth="1"/>
    <col min="1515" max="1515" width="20.53125" style="125" customWidth="1"/>
    <col min="1516" max="1516" width="22.86328125" style="125" customWidth="1"/>
    <col min="1517" max="1517" width="25.1328125" style="125" customWidth="1"/>
    <col min="1518" max="1765" width="9.86328125" style="125"/>
    <col min="1766" max="1766" width="8.46484375" style="125" customWidth="1"/>
    <col min="1767" max="1767" width="14" style="125" customWidth="1"/>
    <col min="1768" max="1768" width="17.86328125" style="125" customWidth="1"/>
    <col min="1769" max="1769" width="45" style="125" bestFit="1" customWidth="1"/>
    <col min="1770" max="1770" width="61.6640625" style="125" customWidth="1"/>
    <col min="1771" max="1771" width="20.53125" style="125" customWidth="1"/>
    <col min="1772" max="1772" width="22.86328125" style="125" customWidth="1"/>
    <col min="1773" max="1773" width="25.1328125" style="125" customWidth="1"/>
    <col min="1774" max="2021" width="9.86328125" style="125"/>
    <col min="2022" max="2022" width="8.46484375" style="125" customWidth="1"/>
    <col min="2023" max="2023" width="14" style="125" customWidth="1"/>
    <col min="2024" max="2024" width="17.86328125" style="125" customWidth="1"/>
    <col min="2025" max="2025" width="45" style="125" bestFit="1" customWidth="1"/>
    <col min="2026" max="2026" width="61.6640625" style="125" customWidth="1"/>
    <col min="2027" max="2027" width="20.53125" style="125" customWidth="1"/>
    <col min="2028" max="2028" width="22.86328125" style="125" customWidth="1"/>
    <col min="2029" max="2029" width="25.1328125" style="125" customWidth="1"/>
    <col min="2030" max="2277" width="9.86328125" style="125"/>
    <col min="2278" max="2278" width="8.46484375" style="125" customWidth="1"/>
    <col min="2279" max="2279" width="14" style="125" customWidth="1"/>
    <col min="2280" max="2280" width="17.86328125" style="125" customWidth="1"/>
    <col min="2281" max="2281" width="45" style="125" bestFit="1" customWidth="1"/>
    <col min="2282" max="2282" width="61.6640625" style="125" customWidth="1"/>
    <col min="2283" max="2283" width="20.53125" style="125" customWidth="1"/>
    <col min="2284" max="2284" width="22.86328125" style="125" customWidth="1"/>
    <col min="2285" max="2285" width="25.1328125" style="125" customWidth="1"/>
    <col min="2286" max="2533" width="9.86328125" style="125"/>
    <col min="2534" max="2534" width="8.46484375" style="125" customWidth="1"/>
    <col min="2535" max="2535" width="14" style="125" customWidth="1"/>
    <col min="2536" max="2536" width="17.86328125" style="125" customWidth="1"/>
    <col min="2537" max="2537" width="45" style="125" bestFit="1" customWidth="1"/>
    <col min="2538" max="2538" width="61.6640625" style="125" customWidth="1"/>
    <col min="2539" max="2539" width="20.53125" style="125" customWidth="1"/>
    <col min="2540" max="2540" width="22.86328125" style="125" customWidth="1"/>
    <col min="2541" max="2541" width="25.1328125" style="125" customWidth="1"/>
    <col min="2542" max="2789" width="9.86328125" style="125"/>
    <col min="2790" max="2790" width="8.46484375" style="125" customWidth="1"/>
    <col min="2791" max="2791" width="14" style="125" customWidth="1"/>
    <col min="2792" max="2792" width="17.86328125" style="125" customWidth="1"/>
    <col min="2793" max="2793" width="45" style="125" bestFit="1" customWidth="1"/>
    <col min="2794" max="2794" width="61.6640625" style="125" customWidth="1"/>
    <col min="2795" max="2795" width="20.53125" style="125" customWidth="1"/>
    <col min="2796" max="2796" width="22.86328125" style="125" customWidth="1"/>
    <col min="2797" max="2797" width="25.1328125" style="125" customWidth="1"/>
    <col min="2798" max="3045" width="9.86328125" style="125"/>
    <col min="3046" max="3046" width="8.46484375" style="125" customWidth="1"/>
    <col min="3047" max="3047" width="14" style="125" customWidth="1"/>
    <col min="3048" max="3048" width="17.86328125" style="125" customWidth="1"/>
    <col min="3049" max="3049" width="45" style="125" bestFit="1" customWidth="1"/>
    <col min="3050" max="3050" width="61.6640625" style="125" customWidth="1"/>
    <col min="3051" max="3051" width="20.53125" style="125" customWidth="1"/>
    <col min="3052" max="3052" width="22.86328125" style="125" customWidth="1"/>
    <col min="3053" max="3053" width="25.1328125" style="125" customWidth="1"/>
    <col min="3054" max="3301" width="9.86328125" style="125"/>
    <col min="3302" max="3302" width="8.46484375" style="125" customWidth="1"/>
    <col min="3303" max="3303" width="14" style="125" customWidth="1"/>
    <col min="3304" max="3304" width="17.86328125" style="125" customWidth="1"/>
    <col min="3305" max="3305" width="45" style="125" bestFit="1" customWidth="1"/>
    <col min="3306" max="3306" width="61.6640625" style="125" customWidth="1"/>
    <col min="3307" max="3307" width="20.53125" style="125" customWidth="1"/>
    <col min="3308" max="3308" width="22.86328125" style="125" customWidth="1"/>
    <col min="3309" max="3309" width="25.1328125" style="125" customWidth="1"/>
    <col min="3310" max="3557" width="9.86328125" style="125"/>
    <col min="3558" max="3558" width="8.46484375" style="125" customWidth="1"/>
    <col min="3559" max="3559" width="14" style="125" customWidth="1"/>
    <col min="3560" max="3560" width="17.86328125" style="125" customWidth="1"/>
    <col min="3561" max="3561" width="45" style="125" bestFit="1" customWidth="1"/>
    <col min="3562" max="3562" width="61.6640625" style="125" customWidth="1"/>
    <col min="3563" max="3563" width="20.53125" style="125" customWidth="1"/>
    <col min="3564" max="3564" width="22.86328125" style="125" customWidth="1"/>
    <col min="3565" max="3565" width="25.1328125" style="125" customWidth="1"/>
    <col min="3566" max="3813" width="9.86328125" style="125"/>
    <col min="3814" max="3814" width="8.46484375" style="125" customWidth="1"/>
    <col min="3815" max="3815" width="14" style="125" customWidth="1"/>
    <col min="3816" max="3816" width="17.86328125" style="125" customWidth="1"/>
    <col min="3817" max="3817" width="45" style="125" bestFit="1" customWidth="1"/>
    <col min="3818" max="3818" width="61.6640625" style="125" customWidth="1"/>
    <col min="3819" max="3819" width="20.53125" style="125" customWidth="1"/>
    <col min="3820" max="3820" width="22.86328125" style="125" customWidth="1"/>
    <col min="3821" max="3821" width="25.1328125" style="125" customWidth="1"/>
    <col min="3822" max="4069" width="9.86328125" style="125"/>
    <col min="4070" max="4070" width="8.46484375" style="125" customWidth="1"/>
    <col min="4071" max="4071" width="14" style="125" customWidth="1"/>
    <col min="4072" max="4072" width="17.86328125" style="125" customWidth="1"/>
    <col min="4073" max="4073" width="45" style="125" bestFit="1" customWidth="1"/>
    <col min="4074" max="4074" width="61.6640625" style="125" customWidth="1"/>
    <col min="4075" max="4075" width="20.53125" style="125" customWidth="1"/>
    <col min="4076" max="4076" width="22.86328125" style="125" customWidth="1"/>
    <col min="4077" max="4077" width="25.1328125" style="125" customWidth="1"/>
    <col min="4078" max="4325" width="9.86328125" style="125"/>
    <col min="4326" max="4326" width="8.46484375" style="125" customWidth="1"/>
    <col min="4327" max="4327" width="14" style="125" customWidth="1"/>
    <col min="4328" max="4328" width="17.86328125" style="125" customWidth="1"/>
    <col min="4329" max="4329" width="45" style="125" bestFit="1" customWidth="1"/>
    <col min="4330" max="4330" width="61.6640625" style="125" customWidth="1"/>
    <col min="4331" max="4331" width="20.53125" style="125" customWidth="1"/>
    <col min="4332" max="4332" width="22.86328125" style="125" customWidth="1"/>
    <col min="4333" max="4333" width="25.1328125" style="125" customWidth="1"/>
    <col min="4334" max="4581" width="9.86328125" style="125"/>
    <col min="4582" max="4582" width="8.46484375" style="125" customWidth="1"/>
    <col min="4583" max="4583" width="14" style="125" customWidth="1"/>
    <col min="4584" max="4584" width="17.86328125" style="125" customWidth="1"/>
    <col min="4585" max="4585" width="45" style="125" bestFit="1" customWidth="1"/>
    <col min="4586" max="4586" width="61.6640625" style="125" customWidth="1"/>
    <col min="4587" max="4587" width="20.53125" style="125" customWidth="1"/>
    <col min="4588" max="4588" width="22.86328125" style="125" customWidth="1"/>
    <col min="4589" max="4589" width="25.1328125" style="125" customWidth="1"/>
    <col min="4590" max="4837" width="9.86328125" style="125"/>
    <col min="4838" max="4838" width="8.46484375" style="125" customWidth="1"/>
    <col min="4839" max="4839" width="14" style="125" customWidth="1"/>
    <col min="4840" max="4840" width="17.86328125" style="125" customWidth="1"/>
    <col min="4841" max="4841" width="45" style="125" bestFit="1" customWidth="1"/>
    <col min="4842" max="4842" width="61.6640625" style="125" customWidth="1"/>
    <col min="4843" max="4843" width="20.53125" style="125" customWidth="1"/>
    <col min="4844" max="4844" width="22.86328125" style="125" customWidth="1"/>
    <col min="4845" max="4845" width="25.1328125" style="125" customWidth="1"/>
    <col min="4846" max="5093" width="9.86328125" style="125"/>
    <col min="5094" max="5094" width="8.46484375" style="125" customWidth="1"/>
    <col min="5095" max="5095" width="14" style="125" customWidth="1"/>
    <col min="5096" max="5096" width="17.86328125" style="125" customWidth="1"/>
    <col min="5097" max="5097" width="45" style="125" bestFit="1" customWidth="1"/>
    <col min="5098" max="5098" width="61.6640625" style="125" customWidth="1"/>
    <col min="5099" max="5099" width="20.53125" style="125" customWidth="1"/>
    <col min="5100" max="5100" width="22.86328125" style="125" customWidth="1"/>
    <col min="5101" max="5101" width="25.1328125" style="125" customWidth="1"/>
    <col min="5102" max="5349" width="9.86328125" style="125"/>
    <col min="5350" max="5350" width="8.46484375" style="125" customWidth="1"/>
    <col min="5351" max="5351" width="14" style="125" customWidth="1"/>
    <col min="5352" max="5352" width="17.86328125" style="125" customWidth="1"/>
    <col min="5353" max="5353" width="45" style="125" bestFit="1" customWidth="1"/>
    <col min="5354" max="5354" width="61.6640625" style="125" customWidth="1"/>
    <col min="5355" max="5355" width="20.53125" style="125" customWidth="1"/>
    <col min="5356" max="5356" width="22.86328125" style="125" customWidth="1"/>
    <col min="5357" max="5357" width="25.1328125" style="125" customWidth="1"/>
    <col min="5358" max="5605" width="9.86328125" style="125"/>
    <col min="5606" max="5606" width="8.46484375" style="125" customWidth="1"/>
    <col min="5607" max="5607" width="14" style="125" customWidth="1"/>
    <col min="5608" max="5608" width="17.86328125" style="125" customWidth="1"/>
    <col min="5609" max="5609" width="45" style="125" bestFit="1" customWidth="1"/>
    <col min="5610" max="5610" width="61.6640625" style="125" customWidth="1"/>
    <col min="5611" max="5611" width="20.53125" style="125" customWidth="1"/>
    <col min="5612" max="5612" width="22.86328125" style="125" customWidth="1"/>
    <col min="5613" max="5613" width="25.1328125" style="125" customWidth="1"/>
    <col min="5614" max="5861" width="9.86328125" style="125"/>
    <col min="5862" max="5862" width="8.46484375" style="125" customWidth="1"/>
    <col min="5863" max="5863" width="14" style="125" customWidth="1"/>
    <col min="5864" max="5864" width="17.86328125" style="125" customWidth="1"/>
    <col min="5865" max="5865" width="45" style="125" bestFit="1" customWidth="1"/>
    <col min="5866" max="5866" width="61.6640625" style="125" customWidth="1"/>
    <col min="5867" max="5867" width="20.53125" style="125" customWidth="1"/>
    <col min="5868" max="5868" width="22.86328125" style="125" customWidth="1"/>
    <col min="5869" max="5869" width="25.1328125" style="125" customWidth="1"/>
    <col min="5870" max="6117" width="9.86328125" style="125"/>
    <col min="6118" max="6118" width="8.46484375" style="125" customWidth="1"/>
    <col min="6119" max="6119" width="14" style="125" customWidth="1"/>
    <col min="6120" max="6120" width="17.86328125" style="125" customWidth="1"/>
    <col min="6121" max="6121" width="45" style="125" bestFit="1" customWidth="1"/>
    <col min="6122" max="6122" width="61.6640625" style="125" customWidth="1"/>
    <col min="6123" max="6123" width="20.53125" style="125" customWidth="1"/>
    <col min="6124" max="6124" width="22.86328125" style="125" customWidth="1"/>
    <col min="6125" max="6125" width="25.1328125" style="125" customWidth="1"/>
    <col min="6126" max="6373" width="9.86328125" style="125"/>
    <col min="6374" max="6374" width="8.46484375" style="125" customWidth="1"/>
    <col min="6375" max="6375" width="14" style="125" customWidth="1"/>
    <col min="6376" max="6376" width="17.86328125" style="125" customWidth="1"/>
    <col min="6377" max="6377" width="45" style="125" bestFit="1" customWidth="1"/>
    <col min="6378" max="6378" width="61.6640625" style="125" customWidth="1"/>
    <col min="6379" max="6379" width="20.53125" style="125" customWidth="1"/>
    <col min="6380" max="6380" width="22.86328125" style="125" customWidth="1"/>
    <col min="6381" max="6381" width="25.1328125" style="125" customWidth="1"/>
    <col min="6382" max="6629" width="9.86328125" style="125"/>
    <col min="6630" max="6630" width="8.46484375" style="125" customWidth="1"/>
    <col min="6631" max="6631" width="14" style="125" customWidth="1"/>
    <col min="6632" max="6632" width="17.86328125" style="125" customWidth="1"/>
    <col min="6633" max="6633" width="45" style="125" bestFit="1" customWidth="1"/>
    <col min="6634" max="6634" width="61.6640625" style="125" customWidth="1"/>
    <col min="6635" max="6635" width="20.53125" style="125" customWidth="1"/>
    <col min="6636" max="6636" width="22.86328125" style="125" customWidth="1"/>
    <col min="6637" max="6637" width="25.1328125" style="125" customWidth="1"/>
    <col min="6638" max="6885" width="9.86328125" style="125"/>
    <col min="6886" max="6886" width="8.46484375" style="125" customWidth="1"/>
    <col min="6887" max="6887" width="14" style="125" customWidth="1"/>
    <col min="6888" max="6888" width="17.86328125" style="125" customWidth="1"/>
    <col min="6889" max="6889" width="45" style="125" bestFit="1" customWidth="1"/>
    <col min="6890" max="6890" width="61.6640625" style="125" customWidth="1"/>
    <col min="6891" max="6891" width="20.53125" style="125" customWidth="1"/>
    <col min="6892" max="6892" width="22.86328125" style="125" customWidth="1"/>
    <col min="6893" max="6893" width="25.1328125" style="125" customWidth="1"/>
    <col min="6894" max="7141" width="9.86328125" style="125"/>
    <col min="7142" max="7142" width="8.46484375" style="125" customWidth="1"/>
    <col min="7143" max="7143" width="14" style="125" customWidth="1"/>
    <col min="7144" max="7144" width="17.86328125" style="125" customWidth="1"/>
    <col min="7145" max="7145" width="45" style="125" bestFit="1" customWidth="1"/>
    <col min="7146" max="7146" width="61.6640625" style="125" customWidth="1"/>
    <col min="7147" max="7147" width="20.53125" style="125" customWidth="1"/>
    <col min="7148" max="7148" width="22.86328125" style="125" customWidth="1"/>
    <col min="7149" max="7149" width="25.1328125" style="125" customWidth="1"/>
    <col min="7150" max="7397" width="9.86328125" style="125"/>
    <col min="7398" max="7398" width="8.46484375" style="125" customWidth="1"/>
    <col min="7399" max="7399" width="14" style="125" customWidth="1"/>
    <col min="7400" max="7400" width="17.86328125" style="125" customWidth="1"/>
    <col min="7401" max="7401" width="45" style="125" bestFit="1" customWidth="1"/>
    <col min="7402" max="7402" width="61.6640625" style="125" customWidth="1"/>
    <col min="7403" max="7403" width="20.53125" style="125" customWidth="1"/>
    <col min="7404" max="7404" width="22.86328125" style="125" customWidth="1"/>
    <col min="7405" max="7405" width="25.1328125" style="125" customWidth="1"/>
    <col min="7406" max="7653" width="9.86328125" style="125"/>
    <col min="7654" max="7654" width="8.46484375" style="125" customWidth="1"/>
    <col min="7655" max="7655" width="14" style="125" customWidth="1"/>
    <col min="7656" max="7656" width="17.86328125" style="125" customWidth="1"/>
    <col min="7657" max="7657" width="45" style="125" bestFit="1" customWidth="1"/>
    <col min="7658" max="7658" width="61.6640625" style="125" customWidth="1"/>
    <col min="7659" max="7659" width="20.53125" style="125" customWidth="1"/>
    <col min="7660" max="7660" width="22.86328125" style="125" customWidth="1"/>
    <col min="7661" max="7661" width="25.1328125" style="125" customWidth="1"/>
    <col min="7662" max="7909" width="9.86328125" style="125"/>
    <col min="7910" max="7910" width="8.46484375" style="125" customWidth="1"/>
    <col min="7911" max="7911" width="14" style="125" customWidth="1"/>
    <col min="7912" max="7912" width="17.86328125" style="125" customWidth="1"/>
    <col min="7913" max="7913" width="45" style="125" bestFit="1" customWidth="1"/>
    <col min="7914" max="7914" width="61.6640625" style="125" customWidth="1"/>
    <col min="7915" max="7915" width="20.53125" style="125" customWidth="1"/>
    <col min="7916" max="7916" width="22.86328125" style="125" customWidth="1"/>
    <col min="7917" max="7917" width="25.1328125" style="125" customWidth="1"/>
    <col min="7918" max="8165" width="9.86328125" style="125"/>
    <col min="8166" max="8166" width="8.46484375" style="125" customWidth="1"/>
    <col min="8167" max="8167" width="14" style="125" customWidth="1"/>
    <col min="8168" max="8168" width="17.86328125" style="125" customWidth="1"/>
    <col min="8169" max="8169" width="45" style="125" bestFit="1" customWidth="1"/>
    <col min="8170" max="8170" width="61.6640625" style="125" customWidth="1"/>
    <col min="8171" max="8171" width="20.53125" style="125" customWidth="1"/>
    <col min="8172" max="8172" width="22.86328125" style="125" customWidth="1"/>
    <col min="8173" max="8173" width="25.1328125" style="125" customWidth="1"/>
    <col min="8174" max="8421" width="9.86328125" style="125"/>
    <col min="8422" max="8422" width="8.46484375" style="125" customWidth="1"/>
    <col min="8423" max="8423" width="14" style="125" customWidth="1"/>
    <col min="8424" max="8424" width="17.86328125" style="125" customWidth="1"/>
    <col min="8425" max="8425" width="45" style="125" bestFit="1" customWidth="1"/>
    <col min="8426" max="8426" width="61.6640625" style="125" customWidth="1"/>
    <col min="8427" max="8427" width="20.53125" style="125" customWidth="1"/>
    <col min="8428" max="8428" width="22.86328125" style="125" customWidth="1"/>
    <col min="8429" max="8429" width="25.1328125" style="125" customWidth="1"/>
    <col min="8430" max="8677" width="9.86328125" style="125"/>
    <col min="8678" max="8678" width="8.46484375" style="125" customWidth="1"/>
    <col min="8679" max="8679" width="14" style="125" customWidth="1"/>
    <col min="8680" max="8680" width="17.86328125" style="125" customWidth="1"/>
    <col min="8681" max="8681" width="45" style="125" bestFit="1" customWidth="1"/>
    <col min="8682" max="8682" width="61.6640625" style="125" customWidth="1"/>
    <col min="8683" max="8683" width="20.53125" style="125" customWidth="1"/>
    <col min="8684" max="8684" width="22.86328125" style="125" customWidth="1"/>
    <col min="8685" max="8685" width="25.1328125" style="125" customWidth="1"/>
    <col min="8686" max="8933" width="9.86328125" style="125"/>
    <col min="8934" max="8934" width="8.46484375" style="125" customWidth="1"/>
    <col min="8935" max="8935" width="14" style="125" customWidth="1"/>
    <col min="8936" max="8936" width="17.86328125" style="125" customWidth="1"/>
    <col min="8937" max="8937" width="45" style="125" bestFit="1" customWidth="1"/>
    <col min="8938" max="8938" width="61.6640625" style="125" customWidth="1"/>
    <col min="8939" max="8939" width="20.53125" style="125" customWidth="1"/>
    <col min="8940" max="8940" width="22.86328125" style="125" customWidth="1"/>
    <col min="8941" max="8941" width="25.1328125" style="125" customWidth="1"/>
    <col min="8942" max="9189" width="9.86328125" style="125"/>
    <col min="9190" max="9190" width="8.46484375" style="125" customWidth="1"/>
    <col min="9191" max="9191" width="14" style="125" customWidth="1"/>
    <col min="9192" max="9192" width="17.86328125" style="125" customWidth="1"/>
    <col min="9193" max="9193" width="45" style="125" bestFit="1" customWidth="1"/>
    <col min="9194" max="9194" width="61.6640625" style="125" customWidth="1"/>
    <col min="9195" max="9195" width="20.53125" style="125" customWidth="1"/>
    <col min="9196" max="9196" width="22.86328125" style="125" customWidth="1"/>
    <col min="9197" max="9197" width="25.1328125" style="125" customWidth="1"/>
    <col min="9198" max="9445" width="9.86328125" style="125"/>
    <col min="9446" max="9446" width="8.46484375" style="125" customWidth="1"/>
    <col min="9447" max="9447" width="14" style="125" customWidth="1"/>
    <col min="9448" max="9448" width="17.86328125" style="125" customWidth="1"/>
    <col min="9449" max="9449" width="45" style="125" bestFit="1" customWidth="1"/>
    <col min="9450" max="9450" width="61.6640625" style="125" customWidth="1"/>
    <col min="9451" max="9451" width="20.53125" style="125" customWidth="1"/>
    <col min="9452" max="9452" width="22.86328125" style="125" customWidth="1"/>
    <col min="9453" max="9453" width="25.1328125" style="125" customWidth="1"/>
    <col min="9454" max="9701" width="9.86328125" style="125"/>
    <col min="9702" max="9702" width="8.46484375" style="125" customWidth="1"/>
    <col min="9703" max="9703" width="14" style="125" customWidth="1"/>
    <col min="9704" max="9704" width="17.86328125" style="125" customWidth="1"/>
    <col min="9705" max="9705" width="45" style="125" bestFit="1" customWidth="1"/>
    <col min="9706" max="9706" width="61.6640625" style="125" customWidth="1"/>
    <col min="9707" max="9707" width="20.53125" style="125" customWidth="1"/>
    <col min="9708" max="9708" width="22.86328125" style="125" customWidth="1"/>
    <col min="9709" max="9709" width="25.1328125" style="125" customWidth="1"/>
    <col min="9710" max="9957" width="9.86328125" style="125"/>
    <col min="9958" max="9958" width="8.46484375" style="125" customWidth="1"/>
    <col min="9959" max="9959" width="14" style="125" customWidth="1"/>
    <col min="9960" max="9960" width="17.86328125" style="125" customWidth="1"/>
    <col min="9961" max="9961" width="45" style="125" bestFit="1" customWidth="1"/>
    <col min="9962" max="9962" width="61.6640625" style="125" customWidth="1"/>
    <col min="9963" max="9963" width="20.53125" style="125" customWidth="1"/>
    <col min="9964" max="9964" width="22.86328125" style="125" customWidth="1"/>
    <col min="9965" max="9965" width="25.1328125" style="125" customWidth="1"/>
    <col min="9966" max="10213" width="9.86328125" style="125"/>
    <col min="10214" max="10214" width="8.46484375" style="125" customWidth="1"/>
    <col min="10215" max="10215" width="14" style="125" customWidth="1"/>
    <col min="10216" max="10216" width="17.86328125" style="125" customWidth="1"/>
    <col min="10217" max="10217" width="45" style="125" bestFit="1" customWidth="1"/>
    <col min="10218" max="10218" width="61.6640625" style="125" customWidth="1"/>
    <col min="10219" max="10219" width="20.53125" style="125" customWidth="1"/>
    <col min="10220" max="10220" width="22.86328125" style="125" customWidth="1"/>
    <col min="10221" max="10221" width="25.1328125" style="125" customWidth="1"/>
    <col min="10222" max="10469" width="9.86328125" style="125"/>
    <col min="10470" max="10470" width="8.46484375" style="125" customWidth="1"/>
    <col min="10471" max="10471" width="14" style="125" customWidth="1"/>
    <col min="10472" max="10472" width="17.86328125" style="125" customWidth="1"/>
    <col min="10473" max="10473" width="45" style="125" bestFit="1" customWidth="1"/>
    <col min="10474" max="10474" width="61.6640625" style="125" customWidth="1"/>
    <col min="10475" max="10475" width="20.53125" style="125" customWidth="1"/>
    <col min="10476" max="10476" width="22.86328125" style="125" customWidth="1"/>
    <col min="10477" max="10477" width="25.1328125" style="125" customWidth="1"/>
    <col min="10478" max="10725" width="9.86328125" style="125"/>
    <col min="10726" max="10726" width="8.46484375" style="125" customWidth="1"/>
    <col min="10727" max="10727" width="14" style="125" customWidth="1"/>
    <col min="10728" max="10728" width="17.86328125" style="125" customWidth="1"/>
    <col min="10729" max="10729" width="45" style="125" bestFit="1" customWidth="1"/>
    <col min="10730" max="10730" width="61.6640625" style="125" customWidth="1"/>
    <col min="10731" max="10731" width="20.53125" style="125" customWidth="1"/>
    <col min="10732" max="10732" width="22.86328125" style="125" customWidth="1"/>
    <col min="10733" max="10733" width="25.1328125" style="125" customWidth="1"/>
    <col min="10734" max="10981" width="9.86328125" style="125"/>
    <col min="10982" max="10982" width="8.46484375" style="125" customWidth="1"/>
    <col min="10983" max="10983" width="14" style="125" customWidth="1"/>
    <col min="10984" max="10984" width="17.86328125" style="125" customWidth="1"/>
    <col min="10985" max="10985" width="45" style="125" bestFit="1" customWidth="1"/>
    <col min="10986" max="10986" width="61.6640625" style="125" customWidth="1"/>
    <col min="10987" max="10987" width="20.53125" style="125" customWidth="1"/>
    <col min="10988" max="10988" width="22.86328125" style="125" customWidth="1"/>
    <col min="10989" max="10989" width="25.1328125" style="125" customWidth="1"/>
    <col min="10990" max="11237" width="9.86328125" style="125"/>
    <col min="11238" max="11238" width="8.46484375" style="125" customWidth="1"/>
    <col min="11239" max="11239" width="14" style="125" customWidth="1"/>
    <col min="11240" max="11240" width="17.86328125" style="125" customWidth="1"/>
    <col min="11241" max="11241" width="45" style="125" bestFit="1" customWidth="1"/>
    <col min="11242" max="11242" width="61.6640625" style="125" customWidth="1"/>
    <col min="11243" max="11243" width="20.53125" style="125" customWidth="1"/>
    <col min="11244" max="11244" width="22.86328125" style="125" customWidth="1"/>
    <col min="11245" max="11245" width="25.1328125" style="125" customWidth="1"/>
    <col min="11246" max="11493" width="9.86328125" style="125"/>
    <col min="11494" max="11494" width="8.46484375" style="125" customWidth="1"/>
    <col min="11495" max="11495" width="14" style="125" customWidth="1"/>
    <col min="11496" max="11496" width="17.86328125" style="125" customWidth="1"/>
    <col min="11497" max="11497" width="45" style="125" bestFit="1" customWidth="1"/>
    <col min="11498" max="11498" width="61.6640625" style="125" customWidth="1"/>
    <col min="11499" max="11499" width="20.53125" style="125" customWidth="1"/>
    <col min="11500" max="11500" width="22.86328125" style="125" customWidth="1"/>
    <col min="11501" max="11501" width="25.1328125" style="125" customWidth="1"/>
    <col min="11502" max="11749" width="9.86328125" style="125"/>
    <col min="11750" max="11750" width="8.46484375" style="125" customWidth="1"/>
    <col min="11751" max="11751" width="14" style="125" customWidth="1"/>
    <col min="11752" max="11752" width="17.86328125" style="125" customWidth="1"/>
    <col min="11753" max="11753" width="45" style="125" bestFit="1" customWidth="1"/>
    <col min="11754" max="11754" width="61.6640625" style="125" customWidth="1"/>
    <col min="11755" max="11755" width="20.53125" style="125" customWidth="1"/>
    <col min="11756" max="11756" width="22.86328125" style="125" customWidth="1"/>
    <col min="11757" max="11757" width="25.1328125" style="125" customWidth="1"/>
    <col min="11758" max="12005" width="9.86328125" style="125"/>
    <col min="12006" max="12006" width="8.46484375" style="125" customWidth="1"/>
    <col min="12007" max="12007" width="14" style="125" customWidth="1"/>
    <col min="12008" max="12008" width="17.86328125" style="125" customWidth="1"/>
    <col min="12009" max="12009" width="45" style="125" bestFit="1" customWidth="1"/>
    <col min="12010" max="12010" width="61.6640625" style="125" customWidth="1"/>
    <col min="12011" max="12011" width="20.53125" style="125" customWidth="1"/>
    <col min="12012" max="12012" width="22.86328125" style="125" customWidth="1"/>
    <col min="12013" max="12013" width="25.1328125" style="125" customWidth="1"/>
    <col min="12014" max="12261" width="9.86328125" style="125"/>
    <col min="12262" max="12262" width="8.46484375" style="125" customWidth="1"/>
    <col min="12263" max="12263" width="14" style="125" customWidth="1"/>
    <col min="12264" max="12264" width="17.86328125" style="125" customWidth="1"/>
    <col min="12265" max="12265" width="45" style="125" bestFit="1" customWidth="1"/>
    <col min="12266" max="12266" width="61.6640625" style="125" customWidth="1"/>
    <col min="12267" max="12267" width="20.53125" style="125" customWidth="1"/>
    <col min="12268" max="12268" width="22.86328125" style="125" customWidth="1"/>
    <col min="12269" max="12269" width="25.1328125" style="125" customWidth="1"/>
    <col min="12270" max="12517" width="9.86328125" style="125"/>
    <col min="12518" max="12518" width="8.46484375" style="125" customWidth="1"/>
    <col min="12519" max="12519" width="14" style="125" customWidth="1"/>
    <col min="12520" max="12520" width="17.86328125" style="125" customWidth="1"/>
    <col min="12521" max="12521" width="45" style="125" bestFit="1" customWidth="1"/>
    <col min="12522" max="12522" width="61.6640625" style="125" customWidth="1"/>
    <col min="12523" max="12523" width="20.53125" style="125" customWidth="1"/>
    <col min="12524" max="12524" width="22.86328125" style="125" customWidth="1"/>
    <col min="12525" max="12525" width="25.1328125" style="125" customWidth="1"/>
    <col min="12526" max="12773" width="9.86328125" style="125"/>
    <col min="12774" max="12774" width="8.46484375" style="125" customWidth="1"/>
    <col min="12775" max="12775" width="14" style="125" customWidth="1"/>
    <col min="12776" max="12776" width="17.86328125" style="125" customWidth="1"/>
    <col min="12777" max="12777" width="45" style="125" bestFit="1" customWidth="1"/>
    <col min="12778" max="12778" width="61.6640625" style="125" customWidth="1"/>
    <col min="12779" max="12779" width="20.53125" style="125" customWidth="1"/>
    <col min="12780" max="12780" width="22.86328125" style="125" customWidth="1"/>
    <col min="12781" max="12781" width="25.1328125" style="125" customWidth="1"/>
    <col min="12782" max="13029" width="9.86328125" style="125"/>
    <col min="13030" max="13030" width="8.46484375" style="125" customWidth="1"/>
    <col min="13031" max="13031" width="14" style="125" customWidth="1"/>
    <col min="13032" max="13032" width="17.86328125" style="125" customWidth="1"/>
    <col min="13033" max="13033" width="45" style="125" bestFit="1" customWidth="1"/>
    <col min="13034" max="13034" width="61.6640625" style="125" customWidth="1"/>
    <col min="13035" max="13035" width="20.53125" style="125" customWidth="1"/>
    <col min="13036" max="13036" width="22.86328125" style="125" customWidth="1"/>
    <col min="13037" max="13037" width="25.1328125" style="125" customWidth="1"/>
    <col min="13038" max="13285" width="9.86328125" style="125"/>
    <col min="13286" max="13286" width="8.46484375" style="125" customWidth="1"/>
    <col min="13287" max="13287" width="14" style="125" customWidth="1"/>
    <col min="13288" max="13288" width="17.86328125" style="125" customWidth="1"/>
    <col min="13289" max="13289" width="45" style="125" bestFit="1" customWidth="1"/>
    <col min="13290" max="13290" width="61.6640625" style="125" customWidth="1"/>
    <col min="13291" max="13291" width="20.53125" style="125" customWidth="1"/>
    <col min="13292" max="13292" width="22.86328125" style="125" customWidth="1"/>
    <col min="13293" max="13293" width="25.1328125" style="125" customWidth="1"/>
    <col min="13294" max="13541" width="9.86328125" style="125"/>
    <col min="13542" max="13542" width="8.46484375" style="125" customWidth="1"/>
    <col min="13543" max="13543" width="14" style="125" customWidth="1"/>
    <col min="13544" max="13544" width="17.86328125" style="125" customWidth="1"/>
    <col min="13545" max="13545" width="45" style="125" bestFit="1" customWidth="1"/>
    <col min="13546" max="13546" width="61.6640625" style="125" customWidth="1"/>
    <col min="13547" max="13547" width="20.53125" style="125" customWidth="1"/>
    <col min="13548" max="13548" width="22.86328125" style="125" customWidth="1"/>
    <col min="13549" max="13549" width="25.1328125" style="125" customWidth="1"/>
    <col min="13550" max="13797" width="9.86328125" style="125"/>
    <col min="13798" max="13798" width="8.46484375" style="125" customWidth="1"/>
    <col min="13799" max="13799" width="14" style="125" customWidth="1"/>
    <col min="13800" max="13800" width="17.86328125" style="125" customWidth="1"/>
    <col min="13801" max="13801" width="45" style="125" bestFit="1" customWidth="1"/>
    <col min="13802" max="13802" width="61.6640625" style="125" customWidth="1"/>
    <col min="13803" max="13803" width="20.53125" style="125" customWidth="1"/>
    <col min="13804" max="13804" width="22.86328125" style="125" customWidth="1"/>
    <col min="13805" max="13805" width="25.1328125" style="125" customWidth="1"/>
    <col min="13806" max="14053" width="9.86328125" style="125"/>
    <col min="14054" max="14054" width="8.46484375" style="125" customWidth="1"/>
    <col min="14055" max="14055" width="14" style="125" customWidth="1"/>
    <col min="14056" max="14056" width="17.86328125" style="125" customWidth="1"/>
    <col min="14057" max="14057" width="45" style="125" bestFit="1" customWidth="1"/>
    <col min="14058" max="14058" width="61.6640625" style="125" customWidth="1"/>
    <col min="14059" max="14059" width="20.53125" style="125" customWidth="1"/>
    <col min="14060" max="14060" width="22.86328125" style="125" customWidth="1"/>
    <col min="14061" max="14061" width="25.1328125" style="125" customWidth="1"/>
    <col min="14062" max="14309" width="9.86328125" style="125"/>
    <col min="14310" max="14310" width="8.46484375" style="125" customWidth="1"/>
    <col min="14311" max="14311" width="14" style="125" customWidth="1"/>
    <col min="14312" max="14312" width="17.86328125" style="125" customWidth="1"/>
    <col min="14313" max="14313" width="45" style="125" bestFit="1" customWidth="1"/>
    <col min="14314" max="14314" width="61.6640625" style="125" customWidth="1"/>
    <col min="14315" max="14315" width="20.53125" style="125" customWidth="1"/>
    <col min="14316" max="14316" width="22.86328125" style="125" customWidth="1"/>
    <col min="14317" max="14317" width="25.1328125" style="125" customWidth="1"/>
    <col min="14318" max="14565" width="9.86328125" style="125"/>
    <col min="14566" max="14566" width="8.46484375" style="125" customWidth="1"/>
    <col min="14567" max="14567" width="14" style="125" customWidth="1"/>
    <col min="14568" max="14568" width="17.86328125" style="125" customWidth="1"/>
    <col min="14569" max="14569" width="45" style="125" bestFit="1" customWidth="1"/>
    <col min="14570" max="14570" width="61.6640625" style="125" customWidth="1"/>
    <col min="14571" max="14571" width="20.53125" style="125" customWidth="1"/>
    <col min="14572" max="14572" width="22.86328125" style="125" customWidth="1"/>
    <col min="14573" max="14573" width="25.1328125" style="125" customWidth="1"/>
    <col min="14574" max="14821" width="9.86328125" style="125"/>
    <col min="14822" max="14822" width="8.46484375" style="125" customWidth="1"/>
    <col min="14823" max="14823" width="14" style="125" customWidth="1"/>
    <col min="14824" max="14824" width="17.86328125" style="125" customWidth="1"/>
    <col min="14825" max="14825" width="45" style="125" bestFit="1" customWidth="1"/>
    <col min="14826" max="14826" width="61.6640625" style="125" customWidth="1"/>
    <col min="14827" max="14827" width="20.53125" style="125" customWidth="1"/>
    <col min="14828" max="14828" width="22.86328125" style="125" customWidth="1"/>
    <col min="14829" max="14829" width="25.1328125" style="125" customWidth="1"/>
    <col min="14830" max="15077" width="9.86328125" style="125"/>
    <col min="15078" max="15078" width="8.46484375" style="125" customWidth="1"/>
    <col min="15079" max="15079" width="14" style="125" customWidth="1"/>
    <col min="15080" max="15080" width="17.86328125" style="125" customWidth="1"/>
    <col min="15081" max="15081" width="45" style="125" bestFit="1" customWidth="1"/>
    <col min="15082" max="15082" width="61.6640625" style="125" customWidth="1"/>
    <col min="15083" max="15083" width="20.53125" style="125" customWidth="1"/>
    <col min="15084" max="15084" width="22.86328125" style="125" customWidth="1"/>
    <col min="15085" max="15085" width="25.1328125" style="125" customWidth="1"/>
    <col min="15086" max="15333" width="9.86328125" style="125"/>
    <col min="15334" max="15334" width="8.46484375" style="125" customWidth="1"/>
    <col min="15335" max="15335" width="14" style="125" customWidth="1"/>
    <col min="15336" max="15336" width="17.86328125" style="125" customWidth="1"/>
    <col min="15337" max="15337" width="45" style="125" bestFit="1" customWidth="1"/>
    <col min="15338" max="15338" width="61.6640625" style="125" customWidth="1"/>
    <col min="15339" max="15339" width="20.53125" style="125" customWidth="1"/>
    <col min="15340" max="15340" width="22.86328125" style="125" customWidth="1"/>
    <col min="15341" max="15341" width="25.1328125" style="125" customWidth="1"/>
    <col min="15342" max="15589" width="9.86328125" style="125"/>
    <col min="15590" max="15590" width="8.46484375" style="125" customWidth="1"/>
    <col min="15591" max="15591" width="14" style="125" customWidth="1"/>
    <col min="15592" max="15592" width="17.86328125" style="125" customWidth="1"/>
    <col min="15593" max="15593" width="45" style="125" bestFit="1" customWidth="1"/>
    <col min="15594" max="15594" width="61.6640625" style="125" customWidth="1"/>
    <col min="15595" max="15595" width="20.53125" style="125" customWidth="1"/>
    <col min="15596" max="15596" width="22.86328125" style="125" customWidth="1"/>
    <col min="15597" max="15597" width="25.1328125" style="125" customWidth="1"/>
    <col min="15598" max="15845" width="9.86328125" style="125"/>
    <col min="15846" max="15846" width="8.46484375" style="125" customWidth="1"/>
    <col min="15847" max="15847" width="14" style="125" customWidth="1"/>
    <col min="15848" max="15848" width="17.86328125" style="125" customWidth="1"/>
    <col min="15849" max="15849" width="45" style="125" bestFit="1" customWidth="1"/>
    <col min="15850" max="15850" width="61.6640625" style="125" customWidth="1"/>
    <col min="15851" max="15851" width="20.53125" style="125" customWidth="1"/>
    <col min="15852" max="15852" width="22.86328125" style="125" customWidth="1"/>
    <col min="15853" max="15853" width="25.1328125" style="125" customWidth="1"/>
    <col min="15854" max="16101" width="9.86328125" style="125"/>
    <col min="16102" max="16102" width="8.46484375" style="125" customWidth="1"/>
    <col min="16103" max="16103" width="14" style="125" customWidth="1"/>
    <col min="16104" max="16104" width="17.86328125" style="125" customWidth="1"/>
    <col min="16105" max="16105" width="45" style="125" bestFit="1" customWidth="1"/>
    <col min="16106" max="16106" width="61.6640625" style="125" customWidth="1"/>
    <col min="16107" max="16107" width="20.53125" style="125" customWidth="1"/>
    <col min="16108" max="16108" width="22.86328125" style="125" customWidth="1"/>
    <col min="16109" max="16109" width="25.1328125" style="125" customWidth="1"/>
    <col min="16110" max="16384" width="9.86328125" style="125"/>
  </cols>
  <sheetData>
    <row r="1" spans="1:10" s="419" customFormat="1" ht="40.25" customHeight="1">
      <c r="A1" s="138" t="s">
        <v>2449</v>
      </c>
      <c r="B1" s="418"/>
      <c r="C1" s="135"/>
      <c r="D1" s="135"/>
      <c r="E1" s="135"/>
      <c r="F1" s="135"/>
      <c r="G1" s="135"/>
      <c r="H1" s="135"/>
      <c r="I1" s="135"/>
      <c r="J1" s="135"/>
    </row>
    <row r="2" spans="1:10" s="136" customFormat="1" ht="20" customHeight="1">
      <c r="A2" s="138"/>
      <c r="B2" s="137"/>
      <c r="C2" s="135"/>
      <c r="D2" s="135"/>
      <c r="E2" s="135"/>
      <c r="F2" s="135"/>
      <c r="G2" s="135"/>
      <c r="H2" s="135"/>
      <c r="I2" s="135"/>
      <c r="J2" s="135"/>
    </row>
    <row r="3" spans="1:10" s="420" customFormat="1" ht="39.6" customHeight="1">
      <c r="A3" s="135"/>
      <c r="B3" s="810" t="s">
        <v>2450</v>
      </c>
      <c r="C3" s="810"/>
      <c r="D3" s="810"/>
      <c r="E3" s="810"/>
      <c r="F3" s="810"/>
      <c r="G3" s="810"/>
      <c r="H3" s="810"/>
      <c r="I3" s="810"/>
      <c r="J3" s="135"/>
    </row>
    <row r="4" spans="1:10" s="136" customFormat="1" ht="25.25" customHeight="1">
      <c r="A4" s="135"/>
      <c r="B4" s="807" t="s">
        <v>2460</v>
      </c>
      <c r="C4" s="808"/>
      <c r="D4" s="808"/>
      <c r="E4" s="808"/>
      <c r="F4" s="808"/>
      <c r="G4" s="808"/>
      <c r="H4" s="808"/>
      <c r="I4" s="809"/>
      <c r="J4" s="135"/>
    </row>
    <row r="5" spans="1:10" s="136" customFormat="1" ht="25.25" customHeight="1">
      <c r="A5" s="135"/>
      <c r="B5" s="421" t="s">
        <v>2451</v>
      </c>
      <c r="C5" s="807" t="s">
        <v>2454</v>
      </c>
      <c r="D5" s="808"/>
      <c r="E5" s="808"/>
      <c r="F5" s="808"/>
      <c r="G5" s="808"/>
      <c r="H5" s="808"/>
      <c r="I5" s="809"/>
      <c r="J5" s="135"/>
    </row>
    <row r="6" spans="1:10" s="136" customFormat="1" ht="25.25" customHeight="1">
      <c r="A6" s="135"/>
      <c r="B6" s="421" t="s">
        <v>2452</v>
      </c>
      <c r="C6" s="807" t="s">
        <v>2461</v>
      </c>
      <c r="D6" s="808"/>
      <c r="E6" s="808"/>
      <c r="F6" s="808"/>
      <c r="G6" s="808"/>
      <c r="H6" s="808"/>
      <c r="I6" s="809"/>
      <c r="J6" s="135"/>
    </row>
    <row r="7" spans="1:10" s="136" customFormat="1" ht="25.25" customHeight="1">
      <c r="A7" s="135"/>
      <c r="B7" s="421" t="s">
        <v>2453</v>
      </c>
      <c r="C7" s="807" t="s">
        <v>2462</v>
      </c>
      <c r="D7" s="808"/>
      <c r="E7" s="808"/>
      <c r="F7" s="808"/>
      <c r="G7" s="808"/>
      <c r="H7" s="808"/>
      <c r="I7" s="809"/>
      <c r="J7" s="135"/>
    </row>
    <row r="8" spans="1:10" s="136" customFormat="1" ht="25.25" customHeight="1">
      <c r="A8" s="135"/>
      <c r="B8" s="422"/>
      <c r="C8" s="135"/>
      <c r="D8" s="423"/>
      <c r="E8" s="423"/>
      <c r="F8" s="423"/>
      <c r="G8" s="423"/>
      <c r="H8" s="423"/>
      <c r="I8" s="423"/>
      <c r="J8" s="135"/>
    </row>
    <row r="9" spans="1:10" s="136" customFormat="1" ht="36" customHeight="1">
      <c r="A9" s="135"/>
      <c r="B9" s="810" t="s">
        <v>2463</v>
      </c>
      <c r="C9" s="810"/>
      <c r="D9" s="810"/>
      <c r="E9" s="810"/>
      <c r="F9" s="810"/>
      <c r="G9" s="810"/>
      <c r="H9" s="810"/>
      <c r="I9" s="810"/>
      <c r="J9" s="135"/>
    </row>
    <row r="10" spans="1:10" s="136" customFormat="1" ht="25.25" customHeight="1">
      <c r="A10" s="135"/>
      <c r="B10" s="807" t="s">
        <v>2464</v>
      </c>
      <c r="C10" s="808"/>
      <c r="D10" s="808"/>
      <c r="E10" s="808"/>
      <c r="F10" s="808"/>
      <c r="G10" s="808"/>
      <c r="H10" s="808"/>
      <c r="I10" s="809"/>
      <c r="J10" s="135"/>
    </row>
    <row r="11" spans="1:10" s="136" customFormat="1" ht="56.45" customHeight="1">
      <c r="A11" s="135"/>
      <c r="B11" s="811" t="s">
        <v>2455</v>
      </c>
      <c r="C11" s="804" t="s">
        <v>2465</v>
      </c>
      <c r="D11" s="805"/>
      <c r="E11" s="805"/>
      <c r="F11" s="805"/>
      <c r="G11" s="805"/>
      <c r="H11" s="805"/>
      <c r="I11" s="806"/>
      <c r="J11" s="135"/>
    </row>
    <row r="12" spans="1:10" s="136" customFormat="1" ht="54.6" customHeight="1">
      <c r="A12" s="135"/>
      <c r="B12" s="811"/>
      <c r="C12" s="812" t="s">
        <v>2466</v>
      </c>
      <c r="D12" s="421" t="s">
        <v>2457</v>
      </c>
      <c r="E12" s="804" t="s">
        <v>2459</v>
      </c>
      <c r="F12" s="805"/>
      <c r="G12" s="805"/>
      <c r="H12" s="805"/>
      <c r="I12" s="806"/>
      <c r="J12" s="425"/>
    </row>
    <row r="13" spans="1:10" s="136" customFormat="1" ht="32.450000000000003" customHeight="1">
      <c r="A13" s="135"/>
      <c r="B13" s="811"/>
      <c r="C13" s="813"/>
      <c r="D13" s="421" t="s">
        <v>2458</v>
      </c>
      <c r="E13" s="804" t="s">
        <v>106</v>
      </c>
      <c r="F13" s="805"/>
      <c r="G13" s="805"/>
      <c r="H13" s="805"/>
      <c r="I13" s="806"/>
      <c r="J13" s="425"/>
    </row>
    <row r="14" spans="1:10" s="136" customFormat="1" ht="25.25" customHeight="1">
      <c r="A14" s="135"/>
      <c r="B14" s="421" t="s">
        <v>2456</v>
      </c>
      <c r="C14" s="807" t="s">
        <v>2467</v>
      </c>
      <c r="D14" s="808"/>
      <c r="E14" s="808"/>
      <c r="F14" s="808"/>
      <c r="G14" s="808"/>
      <c r="H14" s="808"/>
      <c r="I14" s="809"/>
      <c r="J14" s="135"/>
    </row>
    <row r="15" spans="1:10" s="136" customFormat="1" ht="25.2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5" customHeight="1">
      <c r="A17" s="121" t="s">
        <v>107</v>
      </c>
      <c r="B17" s="122"/>
      <c r="C17" s="122"/>
      <c r="D17" s="122"/>
      <c r="E17" s="122"/>
      <c r="F17" s="122"/>
      <c r="G17" s="122"/>
      <c r="H17" s="122"/>
      <c r="I17" s="122"/>
      <c r="J17" s="426"/>
    </row>
    <row r="18" spans="1:10" ht="20" customHeight="1">
      <c r="A18" s="123"/>
      <c r="B18" s="124"/>
      <c r="C18" s="124"/>
      <c r="D18" s="124"/>
      <c r="E18" s="124"/>
      <c r="F18" s="124"/>
      <c r="G18" s="124"/>
      <c r="H18" s="124"/>
      <c r="I18" s="124"/>
    </row>
    <row r="19" spans="1:10" ht="40.25" customHeight="1">
      <c r="A19" s="127" t="s">
        <v>2468</v>
      </c>
      <c r="B19" s="124"/>
      <c r="C19" s="128"/>
      <c r="D19" s="128"/>
      <c r="E19" s="124"/>
      <c r="F19" s="124"/>
      <c r="G19" s="124"/>
      <c r="H19" s="124"/>
      <c r="I19" s="124"/>
    </row>
    <row r="20" spans="1:10" ht="45.75">
      <c r="A20" s="817" t="s">
        <v>115</v>
      </c>
      <c r="B20" s="818"/>
      <c r="C20" s="129" t="s">
        <v>108</v>
      </c>
      <c r="D20" s="130" t="s">
        <v>116</v>
      </c>
      <c r="E20" s="130" t="s">
        <v>117</v>
      </c>
      <c r="F20" s="130" t="s">
        <v>118</v>
      </c>
      <c r="G20" s="131"/>
      <c r="H20" s="131"/>
      <c r="I20" s="131"/>
    </row>
    <row r="21" spans="1:10" ht="91.5">
      <c r="A21" s="819" t="s">
        <v>2469</v>
      </c>
      <c r="B21" s="818"/>
      <c r="C21" s="132" t="s">
        <v>109</v>
      </c>
      <c r="D21" s="132" t="s">
        <v>2473</v>
      </c>
      <c r="E21" s="132" t="s">
        <v>119</v>
      </c>
      <c r="F21" s="132" t="s">
        <v>120</v>
      </c>
      <c r="G21" s="131"/>
      <c r="H21" s="131"/>
      <c r="I21" s="131"/>
    </row>
    <row r="22" spans="1:10" ht="79.900000000000006">
      <c r="A22" s="819" t="s">
        <v>2470</v>
      </c>
      <c r="B22" s="818"/>
      <c r="C22" s="132" t="s">
        <v>110</v>
      </c>
      <c r="D22" s="132" t="s">
        <v>2474</v>
      </c>
      <c r="E22" s="132" t="s">
        <v>121</v>
      </c>
      <c r="F22" s="133" t="s">
        <v>122</v>
      </c>
      <c r="G22" s="124"/>
      <c r="H22" s="124"/>
      <c r="I22" s="124"/>
    </row>
    <row r="23" spans="1:10" ht="79.900000000000006">
      <c r="A23" s="819" t="s">
        <v>2471</v>
      </c>
      <c r="B23" s="818"/>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2.9">
      <c r="A25" s="820" t="s">
        <v>112</v>
      </c>
      <c r="B25" s="820"/>
      <c r="C25" s="820"/>
      <c r="D25" s="820"/>
      <c r="E25" s="820"/>
      <c r="F25" s="820"/>
      <c r="G25" s="820"/>
      <c r="H25" s="820"/>
      <c r="I25" s="820"/>
    </row>
    <row r="26" spans="1:10" ht="22.9">
      <c r="A26" s="126" t="s">
        <v>113</v>
      </c>
      <c r="B26" s="126"/>
      <c r="C26" s="126"/>
      <c r="D26" s="126"/>
      <c r="E26" s="126"/>
      <c r="F26" s="126"/>
      <c r="G26" s="126"/>
      <c r="H26" s="126"/>
      <c r="I26" s="126"/>
    </row>
    <row r="27" spans="1:10" ht="22.9">
      <c r="A27" s="814" t="s">
        <v>114</v>
      </c>
      <c r="B27" s="815"/>
      <c r="C27" s="815"/>
      <c r="D27" s="815"/>
      <c r="E27" s="815"/>
      <c r="F27" s="815"/>
      <c r="G27" s="815"/>
      <c r="H27" s="815"/>
      <c r="I27" s="816"/>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2.75"/>
  <cols>
    <col min="1" max="1" width="49.46484375" style="1" customWidth="1"/>
    <col min="2" max="2" width="9.6640625" style="1" customWidth="1"/>
    <col min="3" max="4" width="9" style="1"/>
    <col min="5" max="5" width="10.1328125" style="1" customWidth="1"/>
    <col min="6" max="6" width="49" style="1" customWidth="1"/>
    <col min="7" max="9" width="10.1328125" style="1" customWidth="1"/>
    <col min="10" max="10" width="12.1328125" style="1" customWidth="1"/>
    <col min="11" max="11" width="13.19921875" style="1" customWidth="1"/>
    <col min="12" max="14" width="12.1328125" style="1" customWidth="1"/>
    <col min="15" max="15" width="9" style="1" customWidth="1"/>
    <col min="16" max="16" width="51.33203125" style="1" customWidth="1"/>
    <col min="17" max="17" width="48.33203125" style="1" customWidth="1"/>
    <col min="18" max="18" width="26.1328125" style="2" customWidth="1"/>
    <col min="19" max="19" width="32" style="1" customWidth="1"/>
    <col min="20" max="20" width="35.33203125" style="1" customWidth="1"/>
    <col min="21" max="21" width="38.1328125" style="1" customWidth="1"/>
    <col min="22" max="22" width="25.19921875" style="1" customWidth="1"/>
    <col min="23" max="23" width="48.1328125" style="1" customWidth="1"/>
    <col min="24" max="24" width="40" style="1" customWidth="1"/>
    <col min="25" max="25" width="43.86328125" style="1" customWidth="1"/>
    <col min="26" max="27" width="40" style="1" customWidth="1"/>
    <col min="28" max="28" width="23.796875" style="1" customWidth="1"/>
    <col min="29" max="29" width="15.86328125" style="1" customWidth="1"/>
    <col min="30" max="30" width="44.86328125" style="1" customWidth="1"/>
    <col min="31" max="31" width="33.53125" style="1" customWidth="1"/>
    <col min="32" max="32" width="24" style="1" customWidth="1"/>
    <col min="33" max="33" width="68.1328125" style="1" customWidth="1"/>
    <col min="34" max="34" width="18.1328125" style="1" customWidth="1"/>
    <col min="35" max="35" width="8.6640625" customWidth="1"/>
    <col min="36" max="36" width="12.1328125" style="1" customWidth="1"/>
    <col min="37" max="38" width="9" style="1"/>
    <col min="39" max="39" width="11.53125" style="2" customWidth="1"/>
    <col min="40" max="41" width="9" style="1"/>
    <col min="42" max="42" width="10" style="1" customWidth="1"/>
    <col min="43" max="43" width="9.46484375" style="1" customWidth="1"/>
    <col min="44" max="44" width="11.33203125" customWidth="1"/>
    <col min="45" max="45" width="19.46484375" customWidth="1"/>
    <col min="49" max="49" width="46.86328125" style="7" customWidth="1"/>
    <col min="50" max="50" width="10.46484375" style="7" customWidth="1"/>
    <col min="51" max="52" width="8" style="1" customWidth="1"/>
    <col min="53" max="53" width="12.199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15"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4.4" thickBot="1">
      <c r="A2" s="823" t="s">
        <v>1913</v>
      </c>
      <c r="B2" s="821" t="s">
        <v>2169</v>
      </c>
      <c r="C2" s="825" t="s">
        <v>125</v>
      </c>
      <c r="D2" s="826"/>
      <c r="E2" s="826"/>
      <c r="F2" s="836"/>
      <c r="G2" s="825" t="s">
        <v>2123</v>
      </c>
      <c r="H2" s="826"/>
      <c r="I2" s="826"/>
      <c r="J2" s="826"/>
      <c r="K2" s="826"/>
      <c r="L2" s="826"/>
      <c r="M2" s="833" t="s">
        <v>2124</v>
      </c>
      <c r="N2" s="842" t="s">
        <v>2485</v>
      </c>
      <c r="P2" s="840" t="s">
        <v>1913</v>
      </c>
      <c r="Q2" s="833" t="s">
        <v>1967</v>
      </c>
      <c r="R2" s="834"/>
      <c r="S2" s="834"/>
      <c r="T2" s="834"/>
      <c r="U2" s="834"/>
      <c r="V2" s="834"/>
      <c r="W2" s="834"/>
      <c r="X2" s="834"/>
      <c r="Y2" s="834"/>
      <c r="Z2" s="834"/>
      <c r="AA2" s="834"/>
      <c r="AB2" s="834"/>
      <c r="AC2" s="834"/>
      <c r="AD2" s="834"/>
      <c r="AE2" s="834"/>
      <c r="AF2" s="834"/>
      <c r="AG2" s="834"/>
      <c r="AH2" s="835"/>
      <c r="AI2" s="1"/>
      <c r="AJ2" s="3" t="s">
        <v>24</v>
      </c>
      <c r="AL2" s="3" t="s">
        <v>24</v>
      </c>
      <c r="AM2" s="3" t="s">
        <v>126</v>
      </c>
      <c r="AO2" s="11" t="s">
        <v>127</v>
      </c>
      <c r="AP2" s="166" t="s">
        <v>128</v>
      </c>
      <c r="AQ2" s="164" t="s">
        <v>24</v>
      </c>
      <c r="AR2" s="159" t="s">
        <v>129</v>
      </c>
      <c r="AS2" s="160" t="s">
        <v>130</v>
      </c>
      <c r="AT2" s="162">
        <v>0.7</v>
      </c>
      <c r="AU2" s="145">
        <v>0.55000000000000004</v>
      </c>
      <c r="AV2" s="217">
        <v>0.45</v>
      </c>
      <c r="AW2" s="11" t="s">
        <v>131</v>
      </c>
      <c r="AX2" s="20" t="s">
        <v>132</v>
      </c>
      <c r="AZ2" s="827" t="s">
        <v>2502</v>
      </c>
      <c r="BA2" s="828"/>
      <c r="BC2" s="21" t="s">
        <v>133</v>
      </c>
      <c r="BE2" s="78" t="s">
        <v>134</v>
      </c>
      <c r="BG2" s="139" t="s">
        <v>135</v>
      </c>
      <c r="BI2" s="79" t="s">
        <v>2396</v>
      </c>
    </row>
    <row r="3" spans="1:61" ht="14.65" thickBot="1">
      <c r="A3" s="824"/>
      <c r="B3" s="822"/>
      <c r="C3" s="264" t="s">
        <v>32</v>
      </c>
      <c r="D3" s="265" t="s">
        <v>33</v>
      </c>
      <c r="E3" s="267" t="s">
        <v>34</v>
      </c>
      <c r="F3" s="837"/>
      <c r="G3" s="829" t="s">
        <v>2122</v>
      </c>
      <c r="H3" s="832"/>
      <c r="I3" s="838"/>
      <c r="J3" s="240" t="s">
        <v>1968</v>
      </c>
      <c r="K3" s="233" t="s">
        <v>1959</v>
      </c>
      <c r="L3" s="234" t="s">
        <v>1958</v>
      </c>
      <c r="M3" s="839"/>
      <c r="N3" s="843"/>
      <c r="O3" s="65"/>
      <c r="P3" s="841"/>
      <c r="Q3" s="829" t="s">
        <v>32</v>
      </c>
      <c r="R3" s="832"/>
      <c r="S3" s="832"/>
      <c r="T3" s="832"/>
      <c r="U3" s="832"/>
      <c r="V3" s="266"/>
      <c r="W3" s="829" t="s">
        <v>33</v>
      </c>
      <c r="X3" s="830"/>
      <c r="Y3" s="830"/>
      <c r="Z3" s="830"/>
      <c r="AA3" s="830"/>
      <c r="AB3" s="830"/>
      <c r="AC3" s="831"/>
      <c r="AD3" s="829" t="s">
        <v>34</v>
      </c>
      <c r="AE3" s="830"/>
      <c r="AF3" s="830"/>
      <c r="AG3" s="830"/>
      <c r="AH3" s="831"/>
      <c r="AI3" s="1"/>
      <c r="AJ3" s="6" t="s">
        <v>136</v>
      </c>
      <c r="AL3" s="6" t="s">
        <v>136</v>
      </c>
      <c r="AM3" s="6" t="s">
        <v>137</v>
      </c>
      <c r="AO3" s="10" t="s">
        <v>138</v>
      </c>
      <c r="AP3" s="70">
        <v>0.2</v>
      </c>
      <c r="AQ3" s="156" t="s">
        <v>139</v>
      </c>
      <c r="AR3" s="171" t="s">
        <v>2310</v>
      </c>
      <c r="AS3" s="175" t="str">
        <f>AQ3&amp;AR3</f>
        <v>東京都千代田区</v>
      </c>
      <c r="AT3" s="176">
        <v>11.4</v>
      </c>
      <c r="AU3" s="177">
        <v>11.1</v>
      </c>
      <c r="AV3" s="323">
        <v>10.9</v>
      </c>
      <c r="AW3" s="10" t="s">
        <v>140</v>
      </c>
      <c r="AX3" s="70">
        <v>0.7</v>
      </c>
      <c r="AY3" s="65"/>
      <c r="AZ3" s="254" t="s">
        <v>2038</v>
      </c>
      <c r="BA3" s="255" t="s">
        <v>32</v>
      </c>
      <c r="BB3" s="65"/>
      <c r="BC3" s="18" t="s">
        <v>141</v>
      </c>
      <c r="BE3" s="79" t="s">
        <v>141</v>
      </c>
      <c r="BG3" s="79" t="s">
        <v>142</v>
      </c>
      <c r="BI3" s="80" t="s">
        <v>2397</v>
      </c>
    </row>
    <row r="4" spans="1:61" ht="14.65" thickBot="1">
      <c r="A4" s="197" t="s">
        <v>140</v>
      </c>
      <c r="B4" s="308" t="s">
        <v>2170</v>
      </c>
      <c r="C4" s="198">
        <v>0.156</v>
      </c>
      <c r="D4" s="199">
        <v>0.06</v>
      </c>
      <c r="E4" s="237">
        <v>4.8000000000000001E-2</v>
      </c>
      <c r="F4" s="270" t="s">
        <v>2220</v>
      </c>
      <c r="G4" s="247" t="s">
        <v>1968</v>
      </c>
      <c r="H4" s="249" t="s">
        <v>1959</v>
      </c>
      <c r="I4" s="250" t="s">
        <v>1958</v>
      </c>
      <c r="J4" s="200">
        <f>C4</f>
        <v>0.156</v>
      </c>
      <c r="K4" s="199">
        <f>SUM(C4,E4)</f>
        <v>0.20400000000000001</v>
      </c>
      <c r="L4" s="237">
        <f>SUM(C4:E4)</f>
        <v>0.26400000000000001</v>
      </c>
      <c r="M4" s="430" t="s">
        <v>2051</v>
      </c>
      <c r="N4" s="295" t="s">
        <v>2479</v>
      </c>
      <c r="O4" s="69"/>
      <c r="P4" s="197" t="s">
        <v>140</v>
      </c>
      <c r="Q4" s="270" t="s">
        <v>1975</v>
      </c>
      <c r="R4" s="198" t="s">
        <v>1926</v>
      </c>
      <c r="S4" s="199" t="s">
        <v>1927</v>
      </c>
      <c r="T4" s="199"/>
      <c r="U4" s="237"/>
      <c r="V4" s="41"/>
      <c r="W4" s="270" t="s">
        <v>1995</v>
      </c>
      <c r="X4" s="198" t="s">
        <v>1931</v>
      </c>
      <c r="Y4" s="237" t="s">
        <v>1934</v>
      </c>
      <c r="Z4" s="281" t="s">
        <v>2117</v>
      </c>
      <c r="AA4" s="237" t="s">
        <v>2036</v>
      </c>
      <c r="AB4" s="351"/>
      <c r="AC4" s="352"/>
      <c r="AD4" s="263" t="s">
        <v>2016</v>
      </c>
      <c r="AE4" s="198" t="s">
        <v>1963</v>
      </c>
      <c r="AF4" s="199" t="s">
        <v>1965</v>
      </c>
      <c r="AG4" s="199" t="s">
        <v>2120</v>
      </c>
      <c r="AH4" s="201"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24">
        <v>10.9</v>
      </c>
      <c r="AW4" s="8" t="s">
        <v>145</v>
      </c>
      <c r="AX4" s="12">
        <v>0.7</v>
      </c>
      <c r="AY4" s="69"/>
      <c r="AZ4" s="252" t="s">
        <v>2039</v>
      </c>
      <c r="BA4" s="253" t="s">
        <v>1959</v>
      </c>
      <c r="BB4" s="69"/>
      <c r="BC4" s="17"/>
      <c r="BE4" s="80" t="s">
        <v>134</v>
      </c>
      <c r="BG4" s="80" t="s">
        <v>146</v>
      </c>
      <c r="BI4" s="80" t="s">
        <v>2398</v>
      </c>
    </row>
    <row r="5" spans="1:61" ht="14.65" thickBot="1">
      <c r="A5" s="19" t="s">
        <v>145</v>
      </c>
      <c r="B5" s="309" t="s">
        <v>2171</v>
      </c>
      <c r="C5" s="42">
        <v>0.13200000000000001</v>
      </c>
      <c r="D5" s="43">
        <v>4.2000000000000003E-2</v>
      </c>
      <c r="E5" s="238">
        <v>0.03</v>
      </c>
      <c r="F5" s="268" t="s">
        <v>2221</v>
      </c>
      <c r="G5" s="241" t="s">
        <v>1968</v>
      </c>
      <c r="H5" s="230" t="s">
        <v>1959</v>
      </c>
      <c r="I5" s="242" t="s">
        <v>1958</v>
      </c>
      <c r="J5" s="195">
        <f t="shared" ref="J5:J53" si="1">C5</f>
        <v>0.13200000000000001</v>
      </c>
      <c r="K5" s="43">
        <f t="shared" ref="K5:K53" si="2">SUM(C5,E5)</f>
        <v>0.16200000000000001</v>
      </c>
      <c r="L5" s="238">
        <f t="shared" ref="L5:L53" si="3">SUM(C5:E5)</f>
        <v>0.20400000000000001</v>
      </c>
      <c r="M5" s="431" t="s">
        <v>2051</v>
      </c>
      <c r="N5" s="293" t="s">
        <v>2479</v>
      </c>
      <c r="O5" s="69"/>
      <c r="P5" s="19" t="s">
        <v>145</v>
      </c>
      <c r="Q5" s="268" t="s">
        <v>1976</v>
      </c>
      <c r="R5" s="42" t="s">
        <v>1926</v>
      </c>
      <c r="S5" s="43" t="s">
        <v>1929</v>
      </c>
      <c r="T5" s="43"/>
      <c r="U5" s="238"/>
      <c r="V5" s="41"/>
      <c r="W5" s="268" t="s">
        <v>1996</v>
      </c>
      <c r="X5" s="42" t="s">
        <v>1931</v>
      </c>
      <c r="Y5" s="238" t="s">
        <v>1935</v>
      </c>
      <c r="Z5" s="280" t="s">
        <v>2117</v>
      </c>
      <c r="AA5" s="238" t="s">
        <v>2036</v>
      </c>
      <c r="AB5" s="348"/>
      <c r="AC5" s="353"/>
      <c r="AD5" s="263" t="s">
        <v>2017</v>
      </c>
      <c r="AE5" s="42" t="s">
        <v>1964</v>
      </c>
      <c r="AF5" s="43" t="s">
        <v>1966</v>
      </c>
      <c r="AG5" s="43" t="s">
        <v>2119</v>
      </c>
      <c r="AH5" s="231" t="s">
        <v>2036</v>
      </c>
      <c r="AI5" s="1"/>
      <c r="AJ5" s="4" t="s">
        <v>147</v>
      </c>
      <c r="AL5" s="4" t="s">
        <v>136</v>
      </c>
      <c r="AM5" s="4" t="s">
        <v>148</v>
      </c>
      <c r="AO5" s="8" t="s">
        <v>138</v>
      </c>
      <c r="AP5" s="12">
        <v>0.2</v>
      </c>
      <c r="AQ5" s="157" t="s">
        <v>139</v>
      </c>
      <c r="AR5" s="149" t="s">
        <v>2312</v>
      </c>
      <c r="AS5" s="161" t="str">
        <f t="shared" si="0"/>
        <v>東京都港区</v>
      </c>
      <c r="AT5" s="163">
        <v>11.4</v>
      </c>
      <c r="AU5" s="148">
        <v>11.1</v>
      </c>
      <c r="AV5" s="324">
        <v>10.9</v>
      </c>
      <c r="AW5" s="19" t="s">
        <v>1919</v>
      </c>
      <c r="AX5" s="12">
        <v>0.7</v>
      </c>
      <c r="AY5" s="69"/>
      <c r="AZ5" s="252" t="s">
        <v>2040</v>
      </c>
      <c r="BA5" s="253" t="s">
        <v>1958</v>
      </c>
      <c r="BB5" s="69"/>
      <c r="BE5" s="17"/>
      <c r="BG5" s="140" t="s">
        <v>149</v>
      </c>
      <c r="BI5" s="17" t="s">
        <v>2399</v>
      </c>
    </row>
    <row r="6" spans="1:61" ht="14.65" thickBot="1">
      <c r="A6" s="19" t="s">
        <v>1919</v>
      </c>
      <c r="B6" s="309" t="s">
        <v>2172</v>
      </c>
      <c r="C6" s="42">
        <v>0.13200000000000001</v>
      </c>
      <c r="D6" s="43">
        <v>4.2000000000000003E-2</v>
      </c>
      <c r="E6" s="238">
        <v>0.03</v>
      </c>
      <c r="F6" s="268" t="s">
        <v>2222</v>
      </c>
      <c r="G6" s="241" t="s">
        <v>1968</v>
      </c>
      <c r="H6" s="230" t="s">
        <v>1959</v>
      </c>
      <c r="I6" s="242" t="s">
        <v>1958</v>
      </c>
      <c r="J6" s="195">
        <f t="shared" si="1"/>
        <v>0.13200000000000001</v>
      </c>
      <c r="K6" s="43">
        <f t="shared" si="2"/>
        <v>0.16200000000000001</v>
      </c>
      <c r="L6" s="238">
        <f t="shared" si="3"/>
        <v>0.20400000000000001</v>
      </c>
      <c r="M6" s="431" t="s">
        <v>2051</v>
      </c>
      <c r="N6" s="293" t="s">
        <v>2479</v>
      </c>
      <c r="O6" s="65"/>
      <c r="P6" s="19" t="s">
        <v>1919</v>
      </c>
      <c r="Q6" s="268" t="s">
        <v>1977</v>
      </c>
      <c r="R6" s="42" t="s">
        <v>1926</v>
      </c>
      <c r="S6" s="43" t="s">
        <v>1929</v>
      </c>
      <c r="T6" s="43"/>
      <c r="U6" s="238"/>
      <c r="V6" s="41"/>
      <c r="W6" s="268" t="s">
        <v>1997</v>
      </c>
      <c r="X6" s="42" t="s">
        <v>1931</v>
      </c>
      <c r="Y6" s="238" t="s">
        <v>1935</v>
      </c>
      <c r="Z6" s="280" t="s">
        <v>2117</v>
      </c>
      <c r="AA6" s="238" t="s">
        <v>2036</v>
      </c>
      <c r="AB6" s="348"/>
      <c r="AC6" s="353"/>
      <c r="AD6" s="263" t="s">
        <v>2018</v>
      </c>
      <c r="AE6" s="42" t="s">
        <v>1964</v>
      </c>
      <c r="AF6" s="43" t="s">
        <v>1966</v>
      </c>
      <c r="AG6" s="43" t="s">
        <v>2119</v>
      </c>
      <c r="AH6" s="231" t="s">
        <v>2036</v>
      </c>
      <c r="AI6" s="1"/>
      <c r="AJ6" s="4" t="s">
        <v>150</v>
      </c>
      <c r="AL6" s="4" t="s">
        <v>136</v>
      </c>
      <c r="AM6" s="4" t="s">
        <v>151</v>
      </c>
      <c r="AO6" s="8" t="s">
        <v>138</v>
      </c>
      <c r="AP6" s="12">
        <v>0.2</v>
      </c>
      <c r="AQ6" s="157" t="s">
        <v>139</v>
      </c>
      <c r="AR6" s="149" t="s">
        <v>2313</v>
      </c>
      <c r="AS6" s="161" t="str">
        <f t="shared" si="0"/>
        <v>東京都新宿区</v>
      </c>
      <c r="AT6" s="163">
        <v>11.4</v>
      </c>
      <c r="AU6" s="148">
        <v>11.1</v>
      </c>
      <c r="AV6" s="324">
        <v>10.9</v>
      </c>
      <c r="AW6" s="8" t="s">
        <v>2059</v>
      </c>
      <c r="AX6" s="12">
        <v>0.7</v>
      </c>
      <c r="AY6" s="65"/>
      <c r="AZ6" s="256"/>
      <c r="BA6" s="257"/>
      <c r="BB6" s="65"/>
      <c r="BC6" s="68"/>
      <c r="BG6" s="140" t="s">
        <v>152</v>
      </c>
    </row>
    <row r="7" spans="1:61" ht="14.65" thickBot="1">
      <c r="A7" s="19" t="s">
        <v>2059</v>
      </c>
      <c r="B7" s="309" t="s">
        <v>2173</v>
      </c>
      <c r="C7" s="42">
        <v>0.13200000000000001</v>
      </c>
      <c r="D7" s="43">
        <v>4.2000000000000003E-2</v>
      </c>
      <c r="E7" s="238">
        <v>0.03</v>
      </c>
      <c r="F7" s="268" t="s">
        <v>2223</v>
      </c>
      <c r="G7" s="241" t="s">
        <v>1968</v>
      </c>
      <c r="H7" s="230" t="s">
        <v>1959</v>
      </c>
      <c r="I7" s="242" t="s">
        <v>1958</v>
      </c>
      <c r="J7" s="195">
        <f t="shared" ref="J7" si="4">C7</f>
        <v>0.13200000000000001</v>
      </c>
      <c r="K7" s="43">
        <f t="shared" ref="K7" si="5">SUM(C7,E7)</f>
        <v>0.16200000000000001</v>
      </c>
      <c r="L7" s="238">
        <f t="shared" ref="L7" si="6">SUM(C7:E7)</f>
        <v>0.20400000000000001</v>
      </c>
      <c r="M7" s="431" t="s">
        <v>2051</v>
      </c>
      <c r="N7" s="293" t="s">
        <v>2479</v>
      </c>
      <c r="O7" s="69"/>
      <c r="P7" s="19" t="s">
        <v>2059</v>
      </c>
      <c r="Q7" s="268" t="s">
        <v>2060</v>
      </c>
      <c r="R7" s="42" t="s">
        <v>1926</v>
      </c>
      <c r="S7" s="43" t="s">
        <v>1929</v>
      </c>
      <c r="T7" s="43"/>
      <c r="U7" s="238"/>
      <c r="V7" s="41"/>
      <c r="W7" s="268" t="s">
        <v>2061</v>
      </c>
      <c r="X7" s="42" t="s">
        <v>1931</v>
      </c>
      <c r="Y7" s="238" t="s">
        <v>1935</v>
      </c>
      <c r="Z7" s="280" t="s">
        <v>2117</v>
      </c>
      <c r="AA7" s="238" t="s">
        <v>2036</v>
      </c>
      <c r="AB7" s="348"/>
      <c r="AC7" s="353"/>
      <c r="AD7" s="263" t="s">
        <v>2062</v>
      </c>
      <c r="AE7" s="42" t="s">
        <v>1964</v>
      </c>
      <c r="AF7" s="43" t="s">
        <v>1966</v>
      </c>
      <c r="AG7" s="43" t="s">
        <v>2119</v>
      </c>
      <c r="AH7" s="231" t="s">
        <v>2036</v>
      </c>
      <c r="AI7" s="1"/>
      <c r="AJ7" s="4" t="s">
        <v>153</v>
      </c>
      <c r="AL7" s="4" t="s">
        <v>136</v>
      </c>
      <c r="AM7" s="4" t="s">
        <v>154</v>
      </c>
      <c r="AO7" s="8" t="s">
        <v>138</v>
      </c>
      <c r="AP7" s="12">
        <v>0.2</v>
      </c>
      <c r="AQ7" s="157" t="s">
        <v>139</v>
      </c>
      <c r="AR7" s="149" t="s">
        <v>2314</v>
      </c>
      <c r="AS7" s="161" t="str">
        <f t="shared" si="0"/>
        <v>東京都文京区</v>
      </c>
      <c r="AT7" s="163">
        <v>11.4</v>
      </c>
      <c r="AU7" s="148">
        <v>11.1</v>
      </c>
      <c r="AV7" s="324">
        <v>10.9</v>
      </c>
      <c r="AW7" s="8" t="s">
        <v>2063</v>
      </c>
      <c r="AX7" s="12">
        <v>0.7</v>
      </c>
      <c r="AY7" s="69"/>
      <c r="AZ7" s="69"/>
      <c r="BA7" s="69"/>
      <c r="BB7" s="69"/>
      <c r="BG7" s="141" t="s">
        <v>155</v>
      </c>
    </row>
    <row r="8" spans="1:61" ht="14.25">
      <c r="A8" s="19" t="s">
        <v>2063</v>
      </c>
      <c r="B8" s="309" t="s">
        <v>2174</v>
      </c>
      <c r="C8" s="42">
        <v>0.13200000000000001</v>
      </c>
      <c r="D8" s="43">
        <v>4.2000000000000003E-2</v>
      </c>
      <c r="E8" s="238">
        <v>0.03</v>
      </c>
      <c r="F8" s="268" t="s">
        <v>2224</v>
      </c>
      <c r="G8" s="241" t="s">
        <v>1968</v>
      </c>
      <c r="H8" s="230" t="s">
        <v>1959</v>
      </c>
      <c r="I8" s="242" t="s">
        <v>1958</v>
      </c>
      <c r="J8" s="195">
        <f t="shared" si="1"/>
        <v>0.13200000000000001</v>
      </c>
      <c r="K8" s="43">
        <f t="shared" si="2"/>
        <v>0.16200000000000001</v>
      </c>
      <c r="L8" s="238">
        <f t="shared" si="3"/>
        <v>0.20400000000000001</v>
      </c>
      <c r="M8" s="431" t="s">
        <v>2051</v>
      </c>
      <c r="N8" s="293" t="s">
        <v>2480</v>
      </c>
      <c r="O8" s="69"/>
      <c r="P8" s="19" t="s">
        <v>2063</v>
      </c>
      <c r="Q8" s="268" t="s">
        <v>1986</v>
      </c>
      <c r="R8" s="42" t="s">
        <v>1926</v>
      </c>
      <c r="S8" s="43" t="s">
        <v>1929</v>
      </c>
      <c r="T8" s="43"/>
      <c r="U8" s="238"/>
      <c r="V8" s="41"/>
      <c r="W8" s="268" t="s">
        <v>1998</v>
      </c>
      <c r="X8" s="42" t="s">
        <v>1931</v>
      </c>
      <c r="Y8" s="238" t="s">
        <v>1935</v>
      </c>
      <c r="Z8" s="280" t="s">
        <v>2117</v>
      </c>
      <c r="AA8" s="238" t="s">
        <v>2036</v>
      </c>
      <c r="AB8" s="348"/>
      <c r="AC8" s="353"/>
      <c r="AD8" s="263" t="s">
        <v>2019</v>
      </c>
      <c r="AE8" s="42" t="s">
        <v>1964</v>
      </c>
      <c r="AF8" s="43" t="s">
        <v>1966</v>
      </c>
      <c r="AG8" s="43" t="s">
        <v>2119</v>
      </c>
      <c r="AH8" s="231" t="s">
        <v>2036</v>
      </c>
      <c r="AI8" s="1"/>
      <c r="AJ8" s="4" t="s">
        <v>156</v>
      </c>
      <c r="AL8" s="4" t="s">
        <v>136</v>
      </c>
      <c r="AM8" s="4" t="s">
        <v>157</v>
      </c>
      <c r="AO8" s="8" t="s">
        <v>138</v>
      </c>
      <c r="AP8" s="12">
        <v>0.2</v>
      </c>
      <c r="AQ8" s="157" t="s">
        <v>139</v>
      </c>
      <c r="AR8" s="149" t="s">
        <v>2315</v>
      </c>
      <c r="AS8" s="161" t="str">
        <f t="shared" si="0"/>
        <v>東京都台東区</v>
      </c>
      <c r="AT8" s="163">
        <v>11.4</v>
      </c>
      <c r="AU8" s="148">
        <v>11.1</v>
      </c>
      <c r="AV8" s="324">
        <v>10.9</v>
      </c>
      <c r="AW8" s="8" t="s">
        <v>158</v>
      </c>
      <c r="AX8" s="12">
        <v>0.45</v>
      </c>
      <c r="AY8" s="69"/>
      <c r="AZ8" s="69"/>
      <c r="BA8" s="69"/>
      <c r="BB8" s="69"/>
    </row>
    <row r="9" spans="1:61" ht="14.25">
      <c r="A9" s="19" t="s">
        <v>158</v>
      </c>
      <c r="B9" s="309" t="s">
        <v>2175</v>
      </c>
      <c r="C9" s="42">
        <v>0.126</v>
      </c>
      <c r="D9" s="43">
        <v>3.5999999999999997E-2</v>
      </c>
      <c r="E9" s="238">
        <v>0.03</v>
      </c>
      <c r="F9" s="268" t="s">
        <v>2225</v>
      </c>
      <c r="G9" s="241" t="s">
        <v>1968</v>
      </c>
      <c r="H9" s="230" t="s">
        <v>1959</v>
      </c>
      <c r="I9" s="242" t="s">
        <v>1958</v>
      </c>
      <c r="J9" s="195">
        <f t="shared" si="1"/>
        <v>0.126</v>
      </c>
      <c r="K9" s="43">
        <f t="shared" si="2"/>
        <v>0.156</v>
      </c>
      <c r="L9" s="238">
        <f t="shared" si="3"/>
        <v>0.192</v>
      </c>
      <c r="M9" s="431" t="s">
        <v>2051</v>
      </c>
      <c r="N9" s="293" t="s">
        <v>2479</v>
      </c>
      <c r="O9" s="69"/>
      <c r="P9" s="19" t="s">
        <v>158</v>
      </c>
      <c r="Q9" s="268" t="s">
        <v>1978</v>
      </c>
      <c r="R9" s="42" t="s">
        <v>1926</v>
      </c>
      <c r="S9" s="43" t="s">
        <v>1929</v>
      </c>
      <c r="T9" s="43"/>
      <c r="U9" s="238"/>
      <c r="V9" s="41"/>
      <c r="W9" s="268" t="s">
        <v>1999</v>
      </c>
      <c r="X9" s="42" t="s">
        <v>1931</v>
      </c>
      <c r="Y9" s="238" t="s">
        <v>1935</v>
      </c>
      <c r="Z9" s="280" t="s">
        <v>2117</v>
      </c>
      <c r="AA9" s="238" t="s">
        <v>2036</v>
      </c>
      <c r="AB9" s="348"/>
      <c r="AC9" s="353"/>
      <c r="AD9" s="263" t="s">
        <v>2020</v>
      </c>
      <c r="AE9" s="42" t="s">
        <v>1964</v>
      </c>
      <c r="AF9" s="43" t="s">
        <v>1966</v>
      </c>
      <c r="AG9" s="43" t="s">
        <v>2119</v>
      </c>
      <c r="AH9" s="231" t="s">
        <v>2036</v>
      </c>
      <c r="AI9" s="1"/>
      <c r="AJ9" s="4" t="s">
        <v>159</v>
      </c>
      <c r="AL9" s="4" t="s">
        <v>136</v>
      </c>
      <c r="AM9" s="4" t="s">
        <v>160</v>
      </c>
      <c r="AO9" s="8" t="s">
        <v>138</v>
      </c>
      <c r="AP9" s="12">
        <v>0.2</v>
      </c>
      <c r="AQ9" s="157" t="s">
        <v>139</v>
      </c>
      <c r="AR9" s="149" t="s">
        <v>2316</v>
      </c>
      <c r="AS9" s="161" t="str">
        <f t="shared" si="0"/>
        <v>東京都墨田区</v>
      </c>
      <c r="AT9" s="163">
        <v>11.4</v>
      </c>
      <c r="AU9" s="148">
        <v>11.1</v>
      </c>
      <c r="AV9" s="324">
        <v>10.9</v>
      </c>
      <c r="AW9" s="8" t="s">
        <v>161</v>
      </c>
      <c r="AX9" s="12">
        <v>0.45</v>
      </c>
      <c r="AY9" s="69"/>
      <c r="AZ9" s="69"/>
      <c r="BA9" s="69"/>
      <c r="BB9" s="69"/>
    </row>
    <row r="10" spans="1:61" ht="14.25">
      <c r="A10" s="19" t="s">
        <v>161</v>
      </c>
      <c r="B10" s="309" t="s">
        <v>2176</v>
      </c>
      <c r="C10" s="42">
        <v>0.16800000000000001</v>
      </c>
      <c r="D10" s="43">
        <v>4.2000000000000003E-2</v>
      </c>
      <c r="E10" s="238">
        <v>3.5999999999999997E-2</v>
      </c>
      <c r="F10" s="268" t="s">
        <v>2226</v>
      </c>
      <c r="G10" s="241" t="s">
        <v>1968</v>
      </c>
      <c r="H10" s="230" t="s">
        <v>1959</v>
      </c>
      <c r="I10" s="242" t="s">
        <v>1958</v>
      </c>
      <c r="J10" s="195">
        <f t="shared" si="1"/>
        <v>0.16800000000000001</v>
      </c>
      <c r="K10" s="43">
        <f t="shared" si="2"/>
        <v>0.20400000000000001</v>
      </c>
      <c r="L10" s="238">
        <f t="shared" si="3"/>
        <v>0.24600000000000002</v>
      </c>
      <c r="M10" s="431" t="s">
        <v>2051</v>
      </c>
      <c r="N10" s="293" t="s">
        <v>2479</v>
      </c>
      <c r="O10" s="69"/>
      <c r="P10" s="19" t="s">
        <v>161</v>
      </c>
      <c r="Q10" s="268" t="s">
        <v>1979</v>
      </c>
      <c r="R10" s="42" t="s">
        <v>1926</v>
      </c>
      <c r="S10" s="43" t="s">
        <v>1929</v>
      </c>
      <c r="T10" s="43"/>
      <c r="U10" s="238"/>
      <c r="V10" s="41"/>
      <c r="W10" s="268" t="s">
        <v>2000</v>
      </c>
      <c r="X10" s="42" t="s">
        <v>1931</v>
      </c>
      <c r="Y10" s="238" t="s">
        <v>1935</v>
      </c>
      <c r="Z10" s="280" t="s">
        <v>2117</v>
      </c>
      <c r="AA10" s="238" t="s">
        <v>2036</v>
      </c>
      <c r="AB10" s="348"/>
      <c r="AC10" s="353"/>
      <c r="AD10" s="263" t="s">
        <v>2021</v>
      </c>
      <c r="AE10" s="42" t="s">
        <v>1964</v>
      </c>
      <c r="AF10" s="43" t="s">
        <v>1966</v>
      </c>
      <c r="AG10" s="43" t="s">
        <v>2119</v>
      </c>
      <c r="AH10" s="231"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24">
        <v>10.9</v>
      </c>
      <c r="AW10" s="8" t="s">
        <v>2067</v>
      </c>
      <c r="AX10" s="12">
        <v>0.55000000000000004</v>
      </c>
      <c r="AY10" s="69"/>
      <c r="AZ10" s="69"/>
      <c r="BA10" s="69"/>
      <c r="BB10" s="69"/>
    </row>
    <row r="11" spans="1:61" ht="14.25">
      <c r="A11" s="19" t="s">
        <v>2067</v>
      </c>
      <c r="B11" s="309" t="s">
        <v>2177</v>
      </c>
      <c r="C11" s="42">
        <v>0.114</v>
      </c>
      <c r="D11" s="43">
        <v>0.03</v>
      </c>
      <c r="E11" s="238">
        <v>2.4E-2</v>
      </c>
      <c r="F11" s="268" t="s">
        <v>2227</v>
      </c>
      <c r="G11" s="241" t="s">
        <v>1968</v>
      </c>
      <c r="H11" s="230" t="s">
        <v>1959</v>
      </c>
      <c r="I11" s="242" t="s">
        <v>1958</v>
      </c>
      <c r="J11" s="195">
        <f t="shared" ref="J11" si="7">C11</f>
        <v>0.114</v>
      </c>
      <c r="K11" s="43">
        <f t="shared" ref="K11" si="8">SUM(C11,E11)</f>
        <v>0.13800000000000001</v>
      </c>
      <c r="L11" s="238">
        <f t="shared" ref="L11" si="9">SUM(C11:E11)</f>
        <v>0.16800000000000001</v>
      </c>
      <c r="M11" s="431" t="s">
        <v>2051</v>
      </c>
      <c r="N11" s="293" t="s">
        <v>2479</v>
      </c>
      <c r="O11" s="69"/>
      <c r="P11" s="19" t="s">
        <v>2067</v>
      </c>
      <c r="Q11" s="268" t="s">
        <v>2066</v>
      </c>
      <c r="R11" s="42" t="s">
        <v>1926</v>
      </c>
      <c r="S11" s="43" t="s">
        <v>1929</v>
      </c>
      <c r="T11" s="43"/>
      <c r="U11" s="238"/>
      <c r="V11" s="41"/>
      <c r="W11" s="268" t="s">
        <v>2065</v>
      </c>
      <c r="X11" s="42" t="s">
        <v>1931</v>
      </c>
      <c r="Y11" s="238" t="s">
        <v>1935</v>
      </c>
      <c r="Z11" s="280" t="s">
        <v>2117</v>
      </c>
      <c r="AA11" s="238" t="s">
        <v>2036</v>
      </c>
      <c r="AB11" s="348"/>
      <c r="AC11" s="353"/>
      <c r="AD11" s="263" t="s">
        <v>2064</v>
      </c>
      <c r="AE11" s="42" t="s">
        <v>1964</v>
      </c>
      <c r="AF11" s="43" t="s">
        <v>1966</v>
      </c>
      <c r="AG11" s="43" t="s">
        <v>2119</v>
      </c>
      <c r="AH11" s="231"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24">
        <v>10.9</v>
      </c>
      <c r="AW11" s="8" t="s">
        <v>2068</v>
      </c>
      <c r="AX11" s="12">
        <v>0.55000000000000004</v>
      </c>
      <c r="AY11" s="69"/>
      <c r="AZ11" s="69"/>
      <c r="BA11" s="69"/>
      <c r="BB11" s="69"/>
    </row>
    <row r="12" spans="1:61" ht="14.25">
      <c r="A12" s="19" t="s">
        <v>2068</v>
      </c>
      <c r="B12" s="309" t="s">
        <v>2178</v>
      </c>
      <c r="C12" s="42">
        <v>0.114</v>
      </c>
      <c r="D12" s="43">
        <v>0.03</v>
      </c>
      <c r="E12" s="238">
        <v>2.4E-2</v>
      </c>
      <c r="F12" s="268" t="s">
        <v>2228</v>
      </c>
      <c r="G12" s="241" t="s">
        <v>1968</v>
      </c>
      <c r="H12" s="230" t="s">
        <v>1959</v>
      </c>
      <c r="I12" s="242" t="s">
        <v>1958</v>
      </c>
      <c r="J12" s="195">
        <f t="shared" si="1"/>
        <v>0.114</v>
      </c>
      <c r="K12" s="43">
        <f t="shared" si="2"/>
        <v>0.13800000000000001</v>
      </c>
      <c r="L12" s="238">
        <f t="shared" si="3"/>
        <v>0.16800000000000001</v>
      </c>
      <c r="M12" s="431" t="s">
        <v>2051</v>
      </c>
      <c r="N12" s="293" t="s">
        <v>2480</v>
      </c>
      <c r="O12" s="69"/>
      <c r="P12" s="19" t="s">
        <v>2068</v>
      </c>
      <c r="Q12" s="268" t="s">
        <v>1987</v>
      </c>
      <c r="R12" s="42" t="s">
        <v>1926</v>
      </c>
      <c r="S12" s="43" t="s">
        <v>1929</v>
      </c>
      <c r="T12" s="43"/>
      <c r="U12" s="238"/>
      <c r="V12" s="41"/>
      <c r="W12" s="268" t="s">
        <v>2001</v>
      </c>
      <c r="X12" s="42" t="s">
        <v>1931</v>
      </c>
      <c r="Y12" s="238" t="s">
        <v>1935</v>
      </c>
      <c r="Z12" s="280" t="s">
        <v>2117</v>
      </c>
      <c r="AA12" s="238" t="s">
        <v>2036</v>
      </c>
      <c r="AB12" s="348"/>
      <c r="AC12" s="353"/>
      <c r="AD12" s="263" t="s">
        <v>2022</v>
      </c>
      <c r="AE12" s="42" t="s">
        <v>1964</v>
      </c>
      <c r="AF12" s="43" t="s">
        <v>1966</v>
      </c>
      <c r="AG12" s="43" t="s">
        <v>2119</v>
      </c>
      <c r="AH12" s="231"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24">
        <v>10.9</v>
      </c>
      <c r="AW12" s="8" t="s">
        <v>2125</v>
      </c>
      <c r="AX12" s="12">
        <v>0.45</v>
      </c>
      <c r="AY12" s="69"/>
      <c r="AZ12" s="69"/>
      <c r="BA12" s="69"/>
      <c r="BB12" s="69"/>
    </row>
    <row r="13" spans="1:61" ht="14.25">
      <c r="A13" s="19" t="s">
        <v>2072</v>
      </c>
      <c r="B13" s="309" t="s">
        <v>2179</v>
      </c>
      <c r="C13" s="42">
        <v>0.13200000000000001</v>
      </c>
      <c r="D13" s="43">
        <v>4.2000000000000003E-2</v>
      </c>
      <c r="E13" s="238">
        <v>3.5999999999999997E-2</v>
      </c>
      <c r="F13" s="268" t="s">
        <v>2229</v>
      </c>
      <c r="G13" s="241" t="s">
        <v>1968</v>
      </c>
      <c r="H13" s="230" t="s">
        <v>1959</v>
      </c>
      <c r="I13" s="242" t="s">
        <v>1958</v>
      </c>
      <c r="J13" s="195">
        <f t="shared" ref="J13:J14" si="10">C13</f>
        <v>0.13200000000000001</v>
      </c>
      <c r="K13" s="43">
        <f t="shared" ref="K13:K14" si="11">SUM(C13,E13)</f>
        <v>0.16800000000000001</v>
      </c>
      <c r="L13" s="238">
        <f t="shared" ref="L13:L14" si="12">SUM(C13:E13)</f>
        <v>0.21000000000000002</v>
      </c>
      <c r="M13" s="431" t="s">
        <v>2051</v>
      </c>
      <c r="N13" s="293" t="s">
        <v>2479</v>
      </c>
      <c r="O13" s="69"/>
      <c r="P13" s="19" t="s">
        <v>2072</v>
      </c>
      <c r="Q13" s="268" t="s">
        <v>2069</v>
      </c>
      <c r="R13" s="42" t="s">
        <v>1926</v>
      </c>
      <c r="S13" s="43" t="s">
        <v>1929</v>
      </c>
      <c r="T13" s="43"/>
      <c r="U13" s="238"/>
      <c r="V13" s="41"/>
      <c r="W13" s="268" t="s">
        <v>2070</v>
      </c>
      <c r="X13" s="42" t="s">
        <v>2494</v>
      </c>
      <c r="Y13" s="238" t="s">
        <v>1970</v>
      </c>
      <c r="Z13" s="280" t="s">
        <v>2117</v>
      </c>
      <c r="AA13" s="238" t="s">
        <v>2036</v>
      </c>
      <c r="AB13" s="348"/>
      <c r="AC13" s="353"/>
      <c r="AD13" s="263" t="s">
        <v>2071</v>
      </c>
      <c r="AE13" s="42" t="s">
        <v>1964</v>
      </c>
      <c r="AF13" s="43" t="s">
        <v>1966</v>
      </c>
      <c r="AG13" s="43" t="s">
        <v>2119</v>
      </c>
      <c r="AH13" s="231"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24">
        <v>10.9</v>
      </c>
      <c r="AW13" s="8" t="s">
        <v>2072</v>
      </c>
      <c r="AX13" s="12">
        <v>0.45</v>
      </c>
      <c r="AY13" s="69"/>
      <c r="AZ13" s="69"/>
      <c r="BA13" s="69"/>
      <c r="BB13" s="69"/>
    </row>
    <row r="14" spans="1:61" ht="14.25">
      <c r="A14" s="19" t="s">
        <v>2143</v>
      </c>
      <c r="B14" s="309" t="s">
        <v>2180</v>
      </c>
      <c r="C14" s="42">
        <v>0.13200000000000001</v>
      </c>
      <c r="D14" s="43">
        <v>4.2000000000000003E-2</v>
      </c>
      <c r="E14" s="238">
        <v>3.5999999999999997E-2</v>
      </c>
      <c r="F14" s="268" t="s">
        <v>2251</v>
      </c>
      <c r="G14" s="241" t="s">
        <v>1968</v>
      </c>
      <c r="H14" s="230" t="s">
        <v>1959</v>
      </c>
      <c r="I14" s="242" t="s">
        <v>1958</v>
      </c>
      <c r="J14" s="195">
        <f t="shared" si="10"/>
        <v>0.13200000000000001</v>
      </c>
      <c r="K14" s="43">
        <f t="shared" si="11"/>
        <v>0.16800000000000001</v>
      </c>
      <c r="L14" s="238">
        <f t="shared" si="12"/>
        <v>0.21000000000000002</v>
      </c>
      <c r="M14" s="431" t="s">
        <v>2051</v>
      </c>
      <c r="N14" s="293" t="s">
        <v>2481</v>
      </c>
      <c r="O14" s="69"/>
      <c r="P14" s="19" t="s">
        <v>2143</v>
      </c>
      <c r="Q14" s="268" t="s">
        <v>2144</v>
      </c>
      <c r="R14" s="42" t="s">
        <v>1926</v>
      </c>
      <c r="S14" s="43" t="s">
        <v>1929</v>
      </c>
      <c r="T14" s="43"/>
      <c r="U14" s="238"/>
      <c r="V14" s="41"/>
      <c r="W14" s="268" t="s">
        <v>2145</v>
      </c>
      <c r="X14" s="42" t="s">
        <v>2494</v>
      </c>
      <c r="Y14" s="238" t="s">
        <v>1970</v>
      </c>
      <c r="Z14" s="280" t="s">
        <v>2117</v>
      </c>
      <c r="AA14" s="238" t="s">
        <v>2036</v>
      </c>
      <c r="AB14" s="348"/>
      <c r="AC14" s="353"/>
      <c r="AD14" s="263" t="s">
        <v>2146</v>
      </c>
      <c r="AE14" s="42" t="s">
        <v>1964</v>
      </c>
      <c r="AF14" s="43" t="s">
        <v>1966</v>
      </c>
      <c r="AG14" s="43" t="s">
        <v>2119</v>
      </c>
      <c r="AH14" s="231"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24">
        <v>10.9</v>
      </c>
      <c r="AW14" s="8" t="s">
        <v>2073</v>
      </c>
      <c r="AX14" s="12">
        <v>0.45</v>
      </c>
      <c r="AY14" s="69"/>
      <c r="AZ14" s="69"/>
      <c r="BA14" s="69"/>
      <c r="BB14" s="69"/>
    </row>
    <row r="15" spans="1:61" ht="14.25">
      <c r="A15" s="19" t="s">
        <v>2073</v>
      </c>
      <c r="B15" s="309" t="s">
        <v>2181</v>
      </c>
      <c r="C15" s="42">
        <v>0.13200000000000001</v>
      </c>
      <c r="D15" s="43">
        <v>4.2000000000000003E-2</v>
      </c>
      <c r="E15" s="238">
        <v>3.5999999999999997E-2</v>
      </c>
      <c r="F15" s="268" t="s">
        <v>2230</v>
      </c>
      <c r="G15" s="241" t="s">
        <v>1968</v>
      </c>
      <c r="H15" s="230" t="s">
        <v>1959</v>
      </c>
      <c r="I15" s="242" t="s">
        <v>1958</v>
      </c>
      <c r="J15" s="195">
        <f t="shared" si="1"/>
        <v>0.13200000000000001</v>
      </c>
      <c r="K15" s="43">
        <f t="shared" si="2"/>
        <v>0.16800000000000001</v>
      </c>
      <c r="L15" s="238">
        <f t="shared" si="3"/>
        <v>0.21000000000000002</v>
      </c>
      <c r="M15" s="431" t="s">
        <v>2051</v>
      </c>
      <c r="N15" s="293" t="s">
        <v>2480</v>
      </c>
      <c r="O15" s="69"/>
      <c r="P15" s="19" t="s">
        <v>2073</v>
      </c>
      <c r="Q15" s="268" t="s">
        <v>1988</v>
      </c>
      <c r="R15" s="42" t="s">
        <v>1926</v>
      </c>
      <c r="S15" s="43" t="s">
        <v>1929</v>
      </c>
      <c r="T15" s="43"/>
      <c r="U15" s="238"/>
      <c r="V15" s="41"/>
      <c r="W15" s="268" t="s">
        <v>2002</v>
      </c>
      <c r="X15" s="42" t="s">
        <v>2494</v>
      </c>
      <c r="Y15" s="238" t="s">
        <v>1970</v>
      </c>
      <c r="Z15" s="280" t="s">
        <v>2117</v>
      </c>
      <c r="AA15" s="238" t="s">
        <v>2036</v>
      </c>
      <c r="AB15" s="348"/>
      <c r="AC15" s="353"/>
      <c r="AD15" s="263" t="s">
        <v>2023</v>
      </c>
      <c r="AE15" s="42" t="s">
        <v>1964</v>
      </c>
      <c r="AF15" s="43" t="s">
        <v>1966</v>
      </c>
      <c r="AG15" s="43" t="s">
        <v>2119</v>
      </c>
      <c r="AH15" s="231"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24">
        <v>10.9</v>
      </c>
      <c r="AW15" s="8" t="s">
        <v>2126</v>
      </c>
      <c r="AX15" s="12">
        <v>0.45</v>
      </c>
      <c r="AY15" s="69"/>
      <c r="AZ15" s="69"/>
      <c r="BA15" s="69"/>
      <c r="BB15" s="69"/>
    </row>
    <row r="16" spans="1:61" ht="14.25">
      <c r="A16" s="19" t="s">
        <v>2126</v>
      </c>
      <c r="B16" s="309" t="s">
        <v>2182</v>
      </c>
      <c r="C16" s="42">
        <v>0.13200000000000001</v>
      </c>
      <c r="D16" s="43">
        <v>4.2000000000000003E-2</v>
      </c>
      <c r="E16" s="238">
        <v>3.5999999999999997E-2</v>
      </c>
      <c r="F16" s="268" t="s">
        <v>2231</v>
      </c>
      <c r="G16" s="241" t="s">
        <v>1968</v>
      </c>
      <c r="H16" s="230" t="s">
        <v>1959</v>
      </c>
      <c r="I16" s="242" t="s">
        <v>1958</v>
      </c>
      <c r="J16" s="195">
        <f t="shared" ref="J16" si="13">C16</f>
        <v>0.13200000000000001</v>
      </c>
      <c r="K16" s="43">
        <f t="shared" ref="K16" si="14">SUM(C16,E16)</f>
        <v>0.16800000000000001</v>
      </c>
      <c r="L16" s="238">
        <f t="shared" ref="L16" si="15">SUM(C16:E16)</f>
        <v>0.21000000000000002</v>
      </c>
      <c r="M16" s="431" t="s">
        <v>2051</v>
      </c>
      <c r="N16" s="293" t="s">
        <v>2479</v>
      </c>
      <c r="O16" s="69"/>
      <c r="P16" s="19" t="s">
        <v>2126</v>
      </c>
      <c r="Q16" s="268" t="s">
        <v>1980</v>
      </c>
      <c r="R16" s="42" t="s">
        <v>1926</v>
      </c>
      <c r="S16" s="43" t="s">
        <v>1929</v>
      </c>
      <c r="T16" s="43"/>
      <c r="U16" s="238"/>
      <c r="V16" s="41"/>
      <c r="W16" s="268" t="s">
        <v>2003</v>
      </c>
      <c r="X16" s="42" t="s">
        <v>1932</v>
      </c>
      <c r="Y16" s="238" t="s">
        <v>1971</v>
      </c>
      <c r="Z16" s="280" t="s">
        <v>2117</v>
      </c>
      <c r="AA16" s="238" t="s">
        <v>2036</v>
      </c>
      <c r="AB16" s="348"/>
      <c r="AC16" s="353"/>
      <c r="AD16" s="263" t="s">
        <v>2024</v>
      </c>
      <c r="AE16" s="42" t="s">
        <v>1964</v>
      </c>
      <c r="AF16" s="43" t="s">
        <v>1966</v>
      </c>
      <c r="AG16" s="43" t="s">
        <v>2119</v>
      </c>
      <c r="AH16" s="231"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24">
        <v>10.9</v>
      </c>
      <c r="AW16" s="8" t="s">
        <v>2127</v>
      </c>
      <c r="AX16" s="12">
        <v>0.45</v>
      </c>
      <c r="AY16" s="69"/>
      <c r="AZ16" s="69"/>
      <c r="BA16" s="69"/>
      <c r="BB16" s="69"/>
    </row>
    <row r="17" spans="1:54" ht="14.25">
      <c r="A17" s="19" t="s">
        <v>2147</v>
      </c>
      <c r="B17" s="309" t="s">
        <v>2183</v>
      </c>
      <c r="C17" s="42">
        <v>0.13200000000000001</v>
      </c>
      <c r="D17" s="43">
        <v>4.2000000000000003E-2</v>
      </c>
      <c r="E17" s="238">
        <v>3.5999999999999997E-2</v>
      </c>
      <c r="F17" s="268" t="s">
        <v>2252</v>
      </c>
      <c r="G17" s="241" t="s">
        <v>1968</v>
      </c>
      <c r="H17" s="230" t="s">
        <v>1959</v>
      </c>
      <c r="I17" s="242" t="s">
        <v>1958</v>
      </c>
      <c r="J17" s="195">
        <f t="shared" si="1"/>
        <v>0.13200000000000001</v>
      </c>
      <c r="K17" s="43">
        <f t="shared" si="2"/>
        <v>0.16800000000000001</v>
      </c>
      <c r="L17" s="238">
        <f t="shared" si="3"/>
        <v>0.21000000000000002</v>
      </c>
      <c r="M17" s="431" t="s">
        <v>2051</v>
      </c>
      <c r="N17" s="293" t="s">
        <v>2481</v>
      </c>
      <c r="O17" s="69"/>
      <c r="P17" s="19" t="s">
        <v>2147</v>
      </c>
      <c r="Q17" s="268" t="s">
        <v>2148</v>
      </c>
      <c r="R17" s="42" t="s">
        <v>1926</v>
      </c>
      <c r="S17" s="43" t="s">
        <v>1929</v>
      </c>
      <c r="T17" s="43"/>
      <c r="U17" s="238"/>
      <c r="V17" s="41"/>
      <c r="W17" s="268" t="s">
        <v>2149</v>
      </c>
      <c r="X17" s="42" t="s">
        <v>1932</v>
      </c>
      <c r="Y17" s="238" t="s">
        <v>1971</v>
      </c>
      <c r="Z17" s="280" t="s">
        <v>2117</v>
      </c>
      <c r="AA17" s="238" t="s">
        <v>2036</v>
      </c>
      <c r="AB17" s="348"/>
      <c r="AC17" s="353"/>
      <c r="AD17" s="263" t="s">
        <v>2150</v>
      </c>
      <c r="AE17" s="42" t="s">
        <v>1964</v>
      </c>
      <c r="AF17" s="43" t="s">
        <v>1966</v>
      </c>
      <c r="AG17" s="43" t="s">
        <v>2119</v>
      </c>
      <c r="AH17" s="231"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24">
        <v>10.9</v>
      </c>
      <c r="AW17" s="8" t="s">
        <v>2077</v>
      </c>
      <c r="AX17" s="12">
        <v>0.55000000000000004</v>
      </c>
      <c r="AY17" s="69"/>
      <c r="AZ17" s="69"/>
      <c r="BA17" s="69"/>
      <c r="BB17" s="69"/>
    </row>
    <row r="18" spans="1:54" ht="14.25">
      <c r="A18" s="19" t="s">
        <v>2077</v>
      </c>
      <c r="B18" s="309" t="s">
        <v>2184</v>
      </c>
      <c r="C18" s="42">
        <v>0.216</v>
      </c>
      <c r="D18" s="43">
        <v>7.1999999999999995E-2</v>
      </c>
      <c r="E18" s="238">
        <v>0.06</v>
      </c>
      <c r="F18" s="268" t="s">
        <v>2232</v>
      </c>
      <c r="G18" s="241" t="s">
        <v>1968</v>
      </c>
      <c r="H18" s="230" t="s">
        <v>1959</v>
      </c>
      <c r="I18" s="242" t="s">
        <v>1958</v>
      </c>
      <c r="J18" s="195">
        <f t="shared" ref="J18" si="16">C18</f>
        <v>0.216</v>
      </c>
      <c r="K18" s="43">
        <f t="shared" ref="K18" si="17">SUM(C18,E18)</f>
        <v>0.27600000000000002</v>
      </c>
      <c r="L18" s="238">
        <f t="shared" ref="L18" si="18">SUM(C18:E18)</f>
        <v>0.34799999999999998</v>
      </c>
      <c r="M18" s="431" t="s">
        <v>2051</v>
      </c>
      <c r="N18" s="293" t="s">
        <v>2479</v>
      </c>
      <c r="O18" s="69"/>
      <c r="P18" s="19" t="s">
        <v>2077</v>
      </c>
      <c r="Q18" s="268" t="s">
        <v>2074</v>
      </c>
      <c r="R18" s="42" t="s">
        <v>1926</v>
      </c>
      <c r="S18" s="43" t="s">
        <v>1929</v>
      </c>
      <c r="T18" s="43"/>
      <c r="U18" s="238"/>
      <c r="V18" s="41"/>
      <c r="W18" s="268" t="s">
        <v>2075</v>
      </c>
      <c r="X18" s="42" t="s">
        <v>1931</v>
      </c>
      <c r="Y18" s="238" t="s">
        <v>1935</v>
      </c>
      <c r="Z18" s="280" t="s">
        <v>2117</v>
      </c>
      <c r="AA18" s="238" t="s">
        <v>2036</v>
      </c>
      <c r="AB18" s="348"/>
      <c r="AC18" s="353"/>
      <c r="AD18" s="263" t="s">
        <v>2076</v>
      </c>
      <c r="AE18" s="42" t="s">
        <v>1964</v>
      </c>
      <c r="AF18" s="43" t="s">
        <v>1966</v>
      </c>
      <c r="AG18" s="43" t="s">
        <v>2119</v>
      </c>
      <c r="AH18" s="231"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24">
        <v>10.9</v>
      </c>
      <c r="AW18" s="8" t="s">
        <v>2078</v>
      </c>
      <c r="AX18" s="12">
        <v>0.55000000000000004</v>
      </c>
      <c r="AY18" s="69"/>
      <c r="AZ18" s="69"/>
      <c r="BA18" s="69"/>
      <c r="BB18" s="69"/>
    </row>
    <row r="19" spans="1:54" ht="14.25">
      <c r="A19" s="19" t="s">
        <v>2078</v>
      </c>
      <c r="B19" s="309" t="s">
        <v>2185</v>
      </c>
      <c r="C19" s="42">
        <v>0.216</v>
      </c>
      <c r="D19" s="43">
        <v>7.1999999999999995E-2</v>
      </c>
      <c r="E19" s="238">
        <v>0.06</v>
      </c>
      <c r="F19" s="268" t="s">
        <v>2233</v>
      </c>
      <c r="G19" s="241" t="s">
        <v>1968</v>
      </c>
      <c r="H19" s="230" t="s">
        <v>1959</v>
      </c>
      <c r="I19" s="242" t="s">
        <v>1958</v>
      </c>
      <c r="J19" s="195">
        <f t="shared" si="1"/>
        <v>0.216</v>
      </c>
      <c r="K19" s="43">
        <f t="shared" si="2"/>
        <v>0.27600000000000002</v>
      </c>
      <c r="L19" s="238">
        <f t="shared" si="3"/>
        <v>0.34799999999999998</v>
      </c>
      <c r="M19" s="431" t="s">
        <v>2051</v>
      </c>
      <c r="N19" s="293" t="s">
        <v>2480</v>
      </c>
      <c r="O19" s="69"/>
      <c r="P19" s="19" t="s">
        <v>2078</v>
      </c>
      <c r="Q19" s="268" t="s">
        <v>1989</v>
      </c>
      <c r="R19" s="42" t="s">
        <v>1926</v>
      </c>
      <c r="S19" s="43" t="s">
        <v>1929</v>
      </c>
      <c r="T19" s="43"/>
      <c r="U19" s="238"/>
      <c r="V19" s="41"/>
      <c r="W19" s="268" t="s">
        <v>2004</v>
      </c>
      <c r="X19" s="42" t="s">
        <v>1931</v>
      </c>
      <c r="Y19" s="238" t="s">
        <v>1935</v>
      </c>
      <c r="Z19" s="280" t="s">
        <v>2117</v>
      </c>
      <c r="AA19" s="238" t="s">
        <v>2036</v>
      </c>
      <c r="AB19" s="348"/>
      <c r="AC19" s="353"/>
      <c r="AD19" s="263" t="s">
        <v>2025</v>
      </c>
      <c r="AE19" s="42" t="s">
        <v>1964</v>
      </c>
      <c r="AF19" s="43" t="s">
        <v>1966</v>
      </c>
      <c r="AG19" s="43" t="s">
        <v>2119</v>
      </c>
      <c r="AH19" s="231"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24">
        <v>10.9</v>
      </c>
      <c r="AW19" s="8" t="s">
        <v>2128</v>
      </c>
      <c r="AX19" s="12">
        <v>0.55000000000000004</v>
      </c>
      <c r="AY19" s="69"/>
      <c r="AZ19" s="69"/>
      <c r="BA19" s="69"/>
      <c r="BB19" s="69"/>
    </row>
    <row r="20" spans="1:54" ht="14.25">
      <c r="A20" s="19" t="s">
        <v>2082</v>
      </c>
      <c r="B20" s="309" t="s">
        <v>2186</v>
      </c>
      <c r="C20" s="42">
        <v>0.13800000000000001</v>
      </c>
      <c r="D20" s="43">
        <v>5.3999999999999999E-2</v>
      </c>
      <c r="E20" s="238">
        <v>4.8000000000000001E-2</v>
      </c>
      <c r="F20" s="268" t="s">
        <v>2234</v>
      </c>
      <c r="G20" s="241" t="s">
        <v>1968</v>
      </c>
      <c r="H20" s="230" t="s">
        <v>1959</v>
      </c>
      <c r="I20" s="242" t="s">
        <v>1958</v>
      </c>
      <c r="J20" s="195">
        <f>C20</f>
        <v>0.13800000000000001</v>
      </c>
      <c r="K20" s="43">
        <f>SUM(C20,E20)</f>
        <v>0.186</v>
      </c>
      <c r="L20" s="238">
        <f>SUM(C20:E20)</f>
        <v>0.24</v>
      </c>
      <c r="M20" s="431" t="s">
        <v>2051</v>
      </c>
      <c r="N20" s="293" t="s">
        <v>2479</v>
      </c>
      <c r="O20" s="69"/>
      <c r="P20" s="19" t="s">
        <v>2082</v>
      </c>
      <c r="Q20" s="268" t="s">
        <v>2079</v>
      </c>
      <c r="R20" s="42" t="s">
        <v>1926</v>
      </c>
      <c r="S20" s="43" t="s">
        <v>1929</v>
      </c>
      <c r="T20" s="43"/>
      <c r="U20" s="238"/>
      <c r="V20" s="41"/>
      <c r="W20" s="268" t="s">
        <v>2080</v>
      </c>
      <c r="X20" s="42" t="s">
        <v>1932</v>
      </c>
      <c r="Y20" s="238" t="s">
        <v>1969</v>
      </c>
      <c r="Z20" s="43" t="s">
        <v>1931</v>
      </c>
      <c r="AA20" s="43" t="s">
        <v>1935</v>
      </c>
      <c r="AB20" s="347" t="s">
        <v>2117</v>
      </c>
      <c r="AC20" s="41" t="s">
        <v>2036</v>
      </c>
      <c r="AD20" s="263" t="s">
        <v>2081</v>
      </c>
      <c r="AE20" s="42" t="s">
        <v>1964</v>
      </c>
      <c r="AF20" s="43" t="s">
        <v>1966</v>
      </c>
      <c r="AG20" s="43" t="s">
        <v>2121</v>
      </c>
      <c r="AH20" s="231"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24">
        <v>10.9</v>
      </c>
      <c r="AW20" s="8" t="s">
        <v>2129</v>
      </c>
      <c r="AX20" s="12">
        <v>0.55000000000000004</v>
      </c>
      <c r="AY20" s="69"/>
      <c r="AZ20" s="69"/>
      <c r="BA20" s="69"/>
      <c r="BB20" s="69"/>
    </row>
    <row r="21" spans="1:54" ht="14.25">
      <c r="A21" s="19" t="s">
        <v>2151</v>
      </c>
      <c r="B21" s="309" t="s">
        <v>2187</v>
      </c>
      <c r="C21" s="42">
        <v>0.13800000000000001</v>
      </c>
      <c r="D21" s="43">
        <v>5.3999999999999999E-2</v>
      </c>
      <c r="E21" s="238">
        <v>4.8000000000000001E-2</v>
      </c>
      <c r="F21" s="268" t="s">
        <v>2253</v>
      </c>
      <c r="G21" s="241" t="s">
        <v>1968</v>
      </c>
      <c r="H21" s="230" t="s">
        <v>1959</v>
      </c>
      <c r="I21" s="242" t="s">
        <v>1958</v>
      </c>
      <c r="J21" s="195">
        <f t="shared" si="1"/>
        <v>0.13800000000000001</v>
      </c>
      <c r="K21" s="43">
        <f t="shared" si="2"/>
        <v>0.186</v>
      </c>
      <c r="L21" s="238">
        <f t="shared" si="3"/>
        <v>0.24</v>
      </c>
      <c r="M21" s="431" t="s">
        <v>2051</v>
      </c>
      <c r="N21" s="293" t="s">
        <v>2482</v>
      </c>
      <c r="O21" s="69"/>
      <c r="P21" s="19" t="s">
        <v>2151</v>
      </c>
      <c r="Q21" s="268" t="s">
        <v>2152</v>
      </c>
      <c r="R21" s="42" t="s">
        <v>1926</v>
      </c>
      <c r="S21" s="43" t="s">
        <v>1929</v>
      </c>
      <c r="T21" s="43"/>
      <c r="U21" s="238"/>
      <c r="V21" s="41"/>
      <c r="W21" s="268" t="s">
        <v>2153</v>
      </c>
      <c r="X21" s="42" t="s">
        <v>1932</v>
      </c>
      <c r="Y21" s="238" t="s">
        <v>1969</v>
      </c>
      <c r="Z21" s="43" t="s">
        <v>1931</v>
      </c>
      <c r="AA21" s="43" t="s">
        <v>1935</v>
      </c>
      <c r="AB21" s="280" t="s">
        <v>2117</v>
      </c>
      <c r="AC21" s="231" t="s">
        <v>2036</v>
      </c>
      <c r="AD21" s="263" t="s">
        <v>2154</v>
      </c>
      <c r="AE21" s="42" t="s">
        <v>1964</v>
      </c>
      <c r="AF21" s="43" t="s">
        <v>1966</v>
      </c>
      <c r="AG21" s="43" t="s">
        <v>2121</v>
      </c>
      <c r="AH21" s="231"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24">
        <v>10.9</v>
      </c>
      <c r="AW21" s="8" t="s">
        <v>2083</v>
      </c>
      <c r="AX21" s="12">
        <v>0.55000000000000004</v>
      </c>
      <c r="AY21" s="69"/>
      <c r="AZ21" s="69"/>
      <c r="BA21" s="69"/>
      <c r="BB21" s="69"/>
    </row>
    <row r="22" spans="1:54" ht="14.25">
      <c r="A22" s="19" t="s">
        <v>2083</v>
      </c>
      <c r="B22" s="309" t="s">
        <v>2188</v>
      </c>
      <c r="C22" s="42">
        <v>0.13800000000000001</v>
      </c>
      <c r="D22" s="43">
        <v>5.3999999999999999E-2</v>
      </c>
      <c r="E22" s="238">
        <v>4.8000000000000001E-2</v>
      </c>
      <c r="F22" s="268" t="s">
        <v>2235</v>
      </c>
      <c r="G22" s="241" t="s">
        <v>1968</v>
      </c>
      <c r="H22" s="230" t="s">
        <v>1959</v>
      </c>
      <c r="I22" s="242" t="s">
        <v>1958</v>
      </c>
      <c r="J22" s="195">
        <f t="shared" ref="J22" si="19">C22</f>
        <v>0.13800000000000001</v>
      </c>
      <c r="K22" s="43">
        <f t="shared" ref="K22" si="20">SUM(C22,E22)</f>
        <v>0.186</v>
      </c>
      <c r="L22" s="238">
        <f t="shared" ref="L22" si="21">SUM(C22:E22)</f>
        <v>0.24</v>
      </c>
      <c r="M22" s="431" t="s">
        <v>2051</v>
      </c>
      <c r="N22" s="293" t="s">
        <v>2480</v>
      </c>
      <c r="O22" s="69"/>
      <c r="P22" s="19" t="s">
        <v>2083</v>
      </c>
      <c r="Q22" s="268" t="s">
        <v>1990</v>
      </c>
      <c r="R22" s="42" t="s">
        <v>1926</v>
      </c>
      <c r="S22" s="43" t="s">
        <v>1929</v>
      </c>
      <c r="T22" s="43"/>
      <c r="U22" s="238"/>
      <c r="V22" s="41"/>
      <c r="W22" s="268" t="s">
        <v>2005</v>
      </c>
      <c r="X22" s="42" t="s">
        <v>1932</v>
      </c>
      <c r="Y22" s="238" t="s">
        <v>1969</v>
      </c>
      <c r="Z22" s="43" t="s">
        <v>1931</v>
      </c>
      <c r="AA22" s="43" t="s">
        <v>1935</v>
      </c>
      <c r="AB22" s="280" t="s">
        <v>2117</v>
      </c>
      <c r="AC22" s="231" t="s">
        <v>2036</v>
      </c>
      <c r="AD22" s="263" t="s">
        <v>2026</v>
      </c>
      <c r="AE22" s="42" t="s">
        <v>1964</v>
      </c>
      <c r="AF22" s="43" t="s">
        <v>1966</v>
      </c>
      <c r="AG22" s="43" t="s">
        <v>2121</v>
      </c>
      <c r="AH22" s="231"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24">
        <v>10.9</v>
      </c>
      <c r="AW22" s="8" t="s">
        <v>2486</v>
      </c>
      <c r="AX22" s="12">
        <v>0.55000000000000004</v>
      </c>
      <c r="AY22" s="69"/>
      <c r="AZ22" s="69"/>
      <c r="BA22" s="69"/>
      <c r="BB22" s="69"/>
    </row>
    <row r="23" spans="1:54" ht="24">
      <c r="A23" s="19" t="s">
        <v>2130</v>
      </c>
      <c r="B23" s="309" t="s">
        <v>2189</v>
      </c>
      <c r="C23" s="42">
        <v>0.13800000000000001</v>
      </c>
      <c r="D23" s="43">
        <v>5.3999999999999999E-2</v>
      </c>
      <c r="E23" s="238">
        <v>4.8000000000000001E-2</v>
      </c>
      <c r="F23" s="268" t="s">
        <v>2254</v>
      </c>
      <c r="G23" s="241" t="s">
        <v>1968</v>
      </c>
      <c r="H23" s="230" t="s">
        <v>1959</v>
      </c>
      <c r="I23" s="242" t="s">
        <v>1958</v>
      </c>
      <c r="J23" s="195">
        <f t="shared" si="1"/>
        <v>0.13800000000000001</v>
      </c>
      <c r="K23" s="43">
        <f t="shared" si="2"/>
        <v>0.186</v>
      </c>
      <c r="L23" s="238">
        <f t="shared" si="3"/>
        <v>0.24</v>
      </c>
      <c r="M23" s="431" t="s">
        <v>2051</v>
      </c>
      <c r="N23" s="293" t="s">
        <v>2483</v>
      </c>
      <c r="O23" s="69"/>
      <c r="P23" s="19" t="s">
        <v>2130</v>
      </c>
      <c r="Q23" s="268" t="s">
        <v>2159</v>
      </c>
      <c r="R23" s="42" t="s">
        <v>1926</v>
      </c>
      <c r="S23" s="43" t="s">
        <v>1929</v>
      </c>
      <c r="T23" s="43"/>
      <c r="U23" s="238"/>
      <c r="V23" s="41"/>
      <c r="W23" s="268" t="s">
        <v>2160</v>
      </c>
      <c r="X23" s="42" t="s">
        <v>1932</v>
      </c>
      <c r="Y23" s="238" t="s">
        <v>1969</v>
      </c>
      <c r="Z23" s="43" t="s">
        <v>1931</v>
      </c>
      <c r="AA23" s="43" t="s">
        <v>1935</v>
      </c>
      <c r="AB23" s="280" t="s">
        <v>2117</v>
      </c>
      <c r="AC23" s="231" t="s">
        <v>2036</v>
      </c>
      <c r="AD23" s="263" t="s">
        <v>2161</v>
      </c>
      <c r="AE23" s="42" t="s">
        <v>1964</v>
      </c>
      <c r="AF23" s="43" t="s">
        <v>1966</v>
      </c>
      <c r="AG23" s="43" t="s">
        <v>2121</v>
      </c>
      <c r="AH23" s="231" t="s">
        <v>2036</v>
      </c>
      <c r="AI23" s="1"/>
      <c r="AJ23" s="4" t="s">
        <v>186</v>
      </c>
      <c r="AL23" s="4" t="s">
        <v>136</v>
      </c>
      <c r="AM23" s="4" t="s">
        <v>2508</v>
      </c>
      <c r="AO23" s="8" t="s">
        <v>138</v>
      </c>
      <c r="AP23" s="12">
        <v>0.2</v>
      </c>
      <c r="AQ23" s="157" t="s">
        <v>139</v>
      </c>
      <c r="AR23" s="149" t="s">
        <v>2330</v>
      </c>
      <c r="AS23" s="161" t="str">
        <f t="shared" si="0"/>
        <v>東京都足立区</v>
      </c>
      <c r="AT23" s="163">
        <v>11.4</v>
      </c>
      <c r="AU23" s="148">
        <v>11.1</v>
      </c>
      <c r="AV23" s="324">
        <v>10.9</v>
      </c>
      <c r="AW23" s="19" t="s">
        <v>1920</v>
      </c>
      <c r="AX23" s="12">
        <v>0.55000000000000004</v>
      </c>
      <c r="AY23" s="69"/>
      <c r="AZ23" s="69"/>
      <c r="BA23" s="69"/>
      <c r="BB23" s="69"/>
    </row>
    <row r="24" spans="1:54" ht="14.25">
      <c r="A24" s="19" t="s">
        <v>1920</v>
      </c>
      <c r="B24" s="309" t="s">
        <v>2190</v>
      </c>
      <c r="C24" s="42">
        <v>0.114</v>
      </c>
      <c r="D24" s="43">
        <v>3.5999999999999997E-2</v>
      </c>
      <c r="E24" s="238">
        <v>0.03</v>
      </c>
      <c r="F24" s="268" t="s">
        <v>2236</v>
      </c>
      <c r="G24" s="241" t="s">
        <v>1968</v>
      </c>
      <c r="H24" s="230" t="s">
        <v>1959</v>
      </c>
      <c r="I24" s="242" t="s">
        <v>1958</v>
      </c>
      <c r="J24" s="195">
        <f t="shared" ref="J24" si="22">C24</f>
        <v>0.114</v>
      </c>
      <c r="K24" s="43">
        <f t="shared" ref="K24" si="23">SUM(C24,E24)</f>
        <v>0.14400000000000002</v>
      </c>
      <c r="L24" s="238">
        <f t="shared" ref="L24" si="24">SUM(C24:E24)</f>
        <v>0.18</v>
      </c>
      <c r="M24" s="431" t="s">
        <v>2051</v>
      </c>
      <c r="N24" s="293" t="s">
        <v>2479</v>
      </c>
      <c r="O24" s="69"/>
      <c r="P24" s="19" t="s">
        <v>1920</v>
      </c>
      <c r="Q24" s="268" t="s">
        <v>1981</v>
      </c>
      <c r="R24" s="42" t="s">
        <v>1926</v>
      </c>
      <c r="S24" s="43" t="s">
        <v>1929</v>
      </c>
      <c r="T24" s="43"/>
      <c r="U24" s="238"/>
      <c r="V24" s="41"/>
      <c r="W24" s="268" t="s">
        <v>2006</v>
      </c>
      <c r="X24" s="42" t="s">
        <v>1932</v>
      </c>
      <c r="Y24" s="238" t="s">
        <v>1969</v>
      </c>
      <c r="Z24" s="43" t="s">
        <v>1931</v>
      </c>
      <c r="AA24" s="43" t="s">
        <v>1935</v>
      </c>
      <c r="AB24" s="280" t="s">
        <v>2117</v>
      </c>
      <c r="AC24" s="231" t="s">
        <v>2036</v>
      </c>
      <c r="AD24" s="263" t="s">
        <v>2027</v>
      </c>
      <c r="AE24" s="42" t="s">
        <v>1964</v>
      </c>
      <c r="AF24" s="43" t="s">
        <v>1966</v>
      </c>
      <c r="AG24" s="43" t="s">
        <v>2119</v>
      </c>
      <c r="AH24" s="231" t="s">
        <v>2036</v>
      </c>
      <c r="AI24" s="1"/>
      <c r="AJ24" s="4" t="s">
        <v>189</v>
      </c>
      <c r="AL24" s="4" t="s">
        <v>136</v>
      </c>
      <c r="AM24" s="4" t="s">
        <v>190</v>
      </c>
      <c r="AO24" s="8" t="s">
        <v>138</v>
      </c>
      <c r="AP24" s="12">
        <v>0.2</v>
      </c>
      <c r="AQ24" s="157" t="s">
        <v>139</v>
      </c>
      <c r="AR24" s="149" t="s">
        <v>2331</v>
      </c>
      <c r="AS24" s="161" t="str">
        <f t="shared" si="0"/>
        <v>東京都葛飾区</v>
      </c>
      <c r="AT24" s="163">
        <v>11.4</v>
      </c>
      <c r="AU24" s="148">
        <v>11.1</v>
      </c>
      <c r="AV24" s="324">
        <v>10.9</v>
      </c>
      <c r="AW24" s="19" t="s">
        <v>2155</v>
      </c>
      <c r="AX24" s="12">
        <v>0.55000000000000004</v>
      </c>
      <c r="AY24" s="69"/>
      <c r="AZ24" s="69"/>
      <c r="BA24" s="69"/>
      <c r="BB24" s="69"/>
    </row>
    <row r="25" spans="1:54" ht="14.65" thickBot="1">
      <c r="A25" s="19" t="s">
        <v>2155</v>
      </c>
      <c r="B25" s="309" t="s">
        <v>2191</v>
      </c>
      <c r="C25" s="42">
        <v>0.114</v>
      </c>
      <c r="D25" s="43">
        <v>3.5999999999999997E-2</v>
      </c>
      <c r="E25" s="238">
        <v>0.03</v>
      </c>
      <c r="F25" s="268" t="s">
        <v>2255</v>
      </c>
      <c r="G25" s="241" t="s">
        <v>1968</v>
      </c>
      <c r="H25" s="230" t="s">
        <v>1959</v>
      </c>
      <c r="I25" s="242" t="s">
        <v>1958</v>
      </c>
      <c r="J25" s="195">
        <f t="shared" si="1"/>
        <v>0.114</v>
      </c>
      <c r="K25" s="43">
        <f t="shared" si="2"/>
        <v>0.14400000000000002</v>
      </c>
      <c r="L25" s="238">
        <f t="shared" si="3"/>
        <v>0.18</v>
      </c>
      <c r="M25" s="431" t="s">
        <v>2051</v>
      </c>
      <c r="N25" s="293" t="s">
        <v>2481</v>
      </c>
      <c r="O25" s="69"/>
      <c r="P25" s="19" t="s">
        <v>2155</v>
      </c>
      <c r="Q25" s="268" t="s">
        <v>2156</v>
      </c>
      <c r="R25" s="42" t="s">
        <v>1926</v>
      </c>
      <c r="S25" s="43" t="s">
        <v>1929</v>
      </c>
      <c r="T25" s="43"/>
      <c r="U25" s="238"/>
      <c r="V25" s="41"/>
      <c r="W25" s="268" t="s">
        <v>2157</v>
      </c>
      <c r="X25" s="42" t="s">
        <v>1932</v>
      </c>
      <c r="Y25" s="238" t="s">
        <v>1969</v>
      </c>
      <c r="Z25" s="43" t="s">
        <v>1931</v>
      </c>
      <c r="AA25" s="43" t="s">
        <v>1935</v>
      </c>
      <c r="AB25" s="280" t="s">
        <v>2117</v>
      </c>
      <c r="AC25" s="231" t="s">
        <v>2036</v>
      </c>
      <c r="AD25" s="263" t="s">
        <v>2158</v>
      </c>
      <c r="AE25" s="42" t="s">
        <v>1964</v>
      </c>
      <c r="AF25" s="43" t="s">
        <v>1966</v>
      </c>
      <c r="AG25" s="43" t="s">
        <v>2119</v>
      </c>
      <c r="AH25" s="231" t="s">
        <v>2036</v>
      </c>
      <c r="AI25" s="1"/>
      <c r="AJ25" s="4" t="s">
        <v>191</v>
      </c>
      <c r="AL25" s="4" t="s">
        <v>136</v>
      </c>
      <c r="AM25" s="4" t="s">
        <v>192</v>
      </c>
      <c r="AO25" s="9" t="s">
        <v>138</v>
      </c>
      <c r="AP25" s="153">
        <v>0.2</v>
      </c>
      <c r="AQ25" s="158" t="s">
        <v>139</v>
      </c>
      <c r="AR25" s="152" t="s">
        <v>2332</v>
      </c>
      <c r="AS25" s="178" t="str">
        <f t="shared" si="0"/>
        <v>東京都江戸川区</v>
      </c>
      <c r="AT25" s="179">
        <v>11.4</v>
      </c>
      <c r="AU25" s="180">
        <v>11.1</v>
      </c>
      <c r="AV25" s="325">
        <v>10.9</v>
      </c>
      <c r="AW25" s="8" t="s">
        <v>2131</v>
      </c>
      <c r="AX25" s="12">
        <v>0.45</v>
      </c>
      <c r="AY25" s="69"/>
      <c r="AZ25" s="69"/>
      <c r="BA25" s="69"/>
      <c r="BB25" s="69"/>
    </row>
    <row r="26" spans="1:54" ht="14.25">
      <c r="A26" s="19" t="s">
        <v>2087</v>
      </c>
      <c r="B26" s="309" t="s">
        <v>2192</v>
      </c>
      <c r="C26" s="42">
        <v>0.15</v>
      </c>
      <c r="D26" s="43">
        <v>6.6000000000000003E-2</v>
      </c>
      <c r="E26" s="238">
        <v>5.3999999999999999E-2</v>
      </c>
      <c r="F26" s="268" t="s">
        <v>2237</v>
      </c>
      <c r="G26" s="241" t="s">
        <v>1968</v>
      </c>
      <c r="H26" s="230" t="s">
        <v>1959</v>
      </c>
      <c r="I26" s="242" t="s">
        <v>1958</v>
      </c>
      <c r="J26" s="195">
        <f t="shared" si="1"/>
        <v>0.15</v>
      </c>
      <c r="K26" s="43">
        <f t="shared" si="2"/>
        <v>0.20399999999999999</v>
      </c>
      <c r="L26" s="238">
        <f t="shared" si="3"/>
        <v>0.27</v>
      </c>
      <c r="M26" s="431" t="s">
        <v>2051</v>
      </c>
      <c r="N26" s="293" t="s">
        <v>2479</v>
      </c>
      <c r="O26" s="69"/>
      <c r="P26" s="19" t="s">
        <v>2087</v>
      </c>
      <c r="Q26" s="268" t="s">
        <v>2084</v>
      </c>
      <c r="R26" s="42" t="s">
        <v>1926</v>
      </c>
      <c r="S26" s="43" t="s">
        <v>1929</v>
      </c>
      <c r="T26" s="43"/>
      <c r="U26" s="238"/>
      <c r="V26" s="41"/>
      <c r="W26" s="268" t="s">
        <v>2085</v>
      </c>
      <c r="X26" s="42" t="s">
        <v>1932</v>
      </c>
      <c r="Y26" s="238" t="s">
        <v>1969</v>
      </c>
      <c r="Z26" s="43" t="s">
        <v>2117</v>
      </c>
      <c r="AA26" s="43" t="s">
        <v>2036</v>
      </c>
      <c r="AB26" s="280"/>
      <c r="AC26" s="231"/>
      <c r="AD26" s="263" t="s">
        <v>2086</v>
      </c>
      <c r="AE26" s="42" t="s">
        <v>1964</v>
      </c>
      <c r="AF26" s="43" t="s">
        <v>1966</v>
      </c>
      <c r="AG26" s="43" t="s">
        <v>2119</v>
      </c>
      <c r="AH26" s="231"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18">
        <v>10.72</v>
      </c>
      <c r="AW26" s="8" t="s">
        <v>2132</v>
      </c>
      <c r="AX26" s="12">
        <v>0.45</v>
      </c>
      <c r="AY26" s="69"/>
      <c r="AZ26" s="69"/>
      <c r="BA26" s="69"/>
      <c r="BB26" s="69"/>
    </row>
    <row r="27" spans="1:54" ht="14.25">
      <c r="A27" s="19" t="s">
        <v>2132</v>
      </c>
      <c r="B27" s="309" t="s">
        <v>2193</v>
      </c>
      <c r="C27" s="42">
        <v>0.15</v>
      </c>
      <c r="D27" s="43">
        <v>6.6000000000000003E-2</v>
      </c>
      <c r="E27" s="238">
        <v>5.3999999999999999E-2</v>
      </c>
      <c r="F27" s="268" t="s">
        <v>2256</v>
      </c>
      <c r="G27" s="241" t="s">
        <v>1968</v>
      </c>
      <c r="H27" s="230" t="s">
        <v>1959</v>
      </c>
      <c r="I27" s="242" t="s">
        <v>1958</v>
      </c>
      <c r="J27" s="195">
        <f t="shared" ref="J27:J28" si="25">C27</f>
        <v>0.15</v>
      </c>
      <c r="K27" s="43">
        <f t="shared" ref="K27:K28" si="26">SUM(C27,E27)</f>
        <v>0.20399999999999999</v>
      </c>
      <c r="L27" s="238">
        <f t="shared" ref="L27:L28" si="27">SUM(C27:E27)</f>
        <v>0.27</v>
      </c>
      <c r="M27" s="431" t="s">
        <v>2051</v>
      </c>
      <c r="N27" s="293" t="s">
        <v>2481</v>
      </c>
      <c r="O27" s="69"/>
      <c r="P27" s="19" t="s">
        <v>2132</v>
      </c>
      <c r="Q27" s="268" t="s">
        <v>2162</v>
      </c>
      <c r="R27" s="42" t="s">
        <v>1926</v>
      </c>
      <c r="S27" s="43" t="s">
        <v>1929</v>
      </c>
      <c r="T27" s="43"/>
      <c r="U27" s="238"/>
      <c r="V27" s="41"/>
      <c r="W27" s="268" t="s">
        <v>2163</v>
      </c>
      <c r="X27" s="42" t="s">
        <v>1932</v>
      </c>
      <c r="Y27" s="238" t="s">
        <v>1969</v>
      </c>
      <c r="Z27" s="43" t="s">
        <v>2117</v>
      </c>
      <c r="AA27" s="43" t="s">
        <v>2036</v>
      </c>
      <c r="AB27" s="280"/>
      <c r="AC27" s="231"/>
      <c r="AD27" s="263" t="s">
        <v>2164</v>
      </c>
      <c r="AE27" s="42" t="s">
        <v>1964</v>
      </c>
      <c r="AF27" s="43" t="s">
        <v>1966</v>
      </c>
      <c r="AG27" s="43" t="s">
        <v>2119</v>
      </c>
      <c r="AH27" s="231" t="s">
        <v>2036</v>
      </c>
      <c r="AI27" s="1"/>
      <c r="AJ27" s="4" t="s">
        <v>197</v>
      </c>
      <c r="AL27" s="4" t="s">
        <v>136</v>
      </c>
      <c r="AM27" s="4" t="s">
        <v>198</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25">
      <c r="A28" s="19" t="s">
        <v>2088</v>
      </c>
      <c r="B28" s="309" t="s">
        <v>2194</v>
      </c>
      <c r="C28" s="42">
        <v>0.15</v>
      </c>
      <c r="D28" s="43">
        <v>6.6000000000000003E-2</v>
      </c>
      <c r="E28" s="238">
        <v>5.3999999999999999E-2</v>
      </c>
      <c r="F28" s="268" t="s">
        <v>2238</v>
      </c>
      <c r="G28" s="241" t="s">
        <v>1968</v>
      </c>
      <c r="H28" s="230" t="s">
        <v>1959</v>
      </c>
      <c r="I28" s="242" t="s">
        <v>1958</v>
      </c>
      <c r="J28" s="195">
        <f t="shared" si="25"/>
        <v>0.15</v>
      </c>
      <c r="K28" s="43">
        <f t="shared" si="26"/>
        <v>0.20399999999999999</v>
      </c>
      <c r="L28" s="238">
        <f t="shared" si="27"/>
        <v>0.27</v>
      </c>
      <c r="M28" s="431" t="s">
        <v>2051</v>
      </c>
      <c r="N28" s="293" t="s">
        <v>2480</v>
      </c>
      <c r="O28" s="69"/>
      <c r="P28" s="19" t="s">
        <v>2088</v>
      </c>
      <c r="Q28" s="268" t="s">
        <v>1991</v>
      </c>
      <c r="R28" s="42" t="s">
        <v>1926</v>
      </c>
      <c r="S28" s="43" t="s">
        <v>1929</v>
      </c>
      <c r="T28" s="43"/>
      <c r="U28" s="238"/>
      <c r="V28" s="41"/>
      <c r="W28" s="268" t="s">
        <v>2007</v>
      </c>
      <c r="X28" s="42" t="s">
        <v>1932</v>
      </c>
      <c r="Y28" s="238" t="s">
        <v>1969</v>
      </c>
      <c r="Z28" s="43" t="s">
        <v>2117</v>
      </c>
      <c r="AA28" s="43" t="s">
        <v>2036</v>
      </c>
      <c r="AB28" s="280"/>
      <c r="AC28" s="231"/>
      <c r="AD28" s="263" t="s">
        <v>2028</v>
      </c>
      <c r="AE28" s="42" t="s">
        <v>1964</v>
      </c>
      <c r="AF28" s="43" t="s">
        <v>1966</v>
      </c>
      <c r="AG28" s="43" t="s">
        <v>2119</v>
      </c>
      <c r="AH28" s="231" t="s">
        <v>2036</v>
      </c>
      <c r="AI28" s="66"/>
      <c r="AJ28" s="4" t="s">
        <v>199</v>
      </c>
      <c r="AL28" s="4" t="s">
        <v>136</v>
      </c>
      <c r="AM28" s="4" t="s">
        <v>200</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09" t="s">
        <v>2195</v>
      </c>
      <c r="C29" s="42">
        <v>0.15</v>
      </c>
      <c r="D29" s="43">
        <v>6.6000000000000003E-2</v>
      </c>
      <c r="E29" s="238">
        <v>5.3999999999999999E-2</v>
      </c>
      <c r="F29" s="268" t="s">
        <v>2257</v>
      </c>
      <c r="G29" s="241" t="s">
        <v>1968</v>
      </c>
      <c r="H29" s="230" t="s">
        <v>1959</v>
      </c>
      <c r="I29" s="242" t="s">
        <v>1958</v>
      </c>
      <c r="J29" s="195">
        <f t="shared" si="1"/>
        <v>0.15</v>
      </c>
      <c r="K29" s="43">
        <f t="shared" si="2"/>
        <v>0.20399999999999999</v>
      </c>
      <c r="L29" s="238">
        <f t="shared" si="3"/>
        <v>0.27</v>
      </c>
      <c r="M29" s="431" t="s">
        <v>2051</v>
      </c>
      <c r="N29" s="293" t="s">
        <v>2483</v>
      </c>
      <c r="O29" s="69"/>
      <c r="P29" s="19" t="s">
        <v>2165</v>
      </c>
      <c r="Q29" s="268" t="s">
        <v>2166</v>
      </c>
      <c r="R29" s="42" t="s">
        <v>1926</v>
      </c>
      <c r="S29" s="43" t="s">
        <v>1929</v>
      </c>
      <c r="T29" s="43"/>
      <c r="U29" s="238"/>
      <c r="V29" s="41"/>
      <c r="W29" s="268" t="s">
        <v>2167</v>
      </c>
      <c r="X29" s="42" t="s">
        <v>1932</v>
      </c>
      <c r="Y29" s="238" t="s">
        <v>1969</v>
      </c>
      <c r="Z29" s="43" t="s">
        <v>2117</v>
      </c>
      <c r="AA29" s="43" t="s">
        <v>2036</v>
      </c>
      <c r="AB29" s="280"/>
      <c r="AC29" s="231"/>
      <c r="AD29" s="263" t="s">
        <v>2168</v>
      </c>
      <c r="AE29" s="42" t="s">
        <v>1964</v>
      </c>
      <c r="AF29" s="43" t="s">
        <v>1966</v>
      </c>
      <c r="AG29" s="43" t="s">
        <v>2119</v>
      </c>
      <c r="AH29" s="231" t="s">
        <v>2036</v>
      </c>
      <c r="AI29" s="65"/>
      <c r="AJ29" s="4" t="s">
        <v>201</v>
      </c>
      <c r="AL29" s="4" t="s">
        <v>136</v>
      </c>
      <c r="AM29" s="4" t="s">
        <v>202</v>
      </c>
      <c r="AO29" s="8" t="s">
        <v>195</v>
      </c>
      <c r="AP29" s="12">
        <v>0.16</v>
      </c>
      <c r="AQ29" s="157" t="s">
        <v>139</v>
      </c>
      <c r="AR29" s="149" t="s">
        <v>2335</v>
      </c>
      <c r="AS29" s="172" t="str">
        <f t="shared" si="0"/>
        <v>東京都多摩市</v>
      </c>
      <c r="AT29" s="147">
        <v>11.12</v>
      </c>
      <c r="AU29" s="149">
        <v>10.88</v>
      </c>
      <c r="AV29" s="172">
        <v>10.72</v>
      </c>
      <c r="AW29" s="8" t="s">
        <v>2487</v>
      </c>
      <c r="AX29" s="12">
        <v>0.45</v>
      </c>
      <c r="AY29" s="69"/>
      <c r="AZ29" s="69"/>
      <c r="BA29" s="69"/>
      <c r="BB29" s="69"/>
    </row>
    <row r="30" spans="1:54" ht="14.25">
      <c r="A30" s="19" t="s">
        <v>1921</v>
      </c>
      <c r="B30" s="309" t="s">
        <v>2196</v>
      </c>
      <c r="C30" s="42">
        <v>0.14399999999999999</v>
      </c>
      <c r="D30" s="43">
        <v>4.8000000000000001E-2</v>
      </c>
      <c r="E30" s="238">
        <v>4.2000000000000003E-2</v>
      </c>
      <c r="F30" s="268" t="s">
        <v>2239</v>
      </c>
      <c r="G30" s="241" t="s">
        <v>1968</v>
      </c>
      <c r="H30" s="230" t="s">
        <v>1959</v>
      </c>
      <c r="I30" s="242" t="s">
        <v>1958</v>
      </c>
      <c r="J30" s="195">
        <f t="shared" si="1"/>
        <v>0.14399999999999999</v>
      </c>
      <c r="K30" s="43">
        <f t="shared" si="2"/>
        <v>0.186</v>
      </c>
      <c r="L30" s="238">
        <f t="shared" si="3"/>
        <v>0.23400000000000001</v>
      </c>
      <c r="M30" s="431" t="s">
        <v>2051</v>
      </c>
      <c r="N30" s="293" t="s">
        <v>2479</v>
      </c>
      <c r="O30" s="69"/>
      <c r="P30" s="19" t="s">
        <v>1921</v>
      </c>
      <c r="Q30" s="268" t="s">
        <v>1982</v>
      </c>
      <c r="R30" s="42" t="s">
        <v>1926</v>
      </c>
      <c r="S30" s="43" t="s">
        <v>1929</v>
      </c>
      <c r="T30" s="43"/>
      <c r="U30" s="238"/>
      <c r="V30" s="41"/>
      <c r="W30" s="268" t="s">
        <v>2008</v>
      </c>
      <c r="X30" s="42" t="s">
        <v>1932</v>
      </c>
      <c r="Y30" s="238" t="s">
        <v>1969</v>
      </c>
      <c r="Z30" s="43" t="s">
        <v>2117</v>
      </c>
      <c r="AA30" s="43" t="s">
        <v>2036</v>
      </c>
      <c r="AB30" s="280"/>
      <c r="AC30" s="231"/>
      <c r="AD30" s="263" t="s">
        <v>2029</v>
      </c>
      <c r="AE30" s="42" t="s">
        <v>1964</v>
      </c>
      <c r="AF30" s="43" t="s">
        <v>1966</v>
      </c>
      <c r="AG30" s="43" t="s">
        <v>2119</v>
      </c>
      <c r="AH30" s="231" t="s">
        <v>2036</v>
      </c>
      <c r="AI30" s="65"/>
      <c r="AJ30" s="4" t="s">
        <v>203</v>
      </c>
      <c r="AL30" s="4" t="s">
        <v>136</v>
      </c>
      <c r="AM30" s="4" t="s">
        <v>204</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25">
      <c r="A31" s="19" t="s">
        <v>206</v>
      </c>
      <c r="B31" s="309" t="s">
        <v>2197</v>
      </c>
      <c r="C31" s="42">
        <v>0.14399999999999999</v>
      </c>
      <c r="D31" s="43">
        <v>4.8000000000000001E-2</v>
      </c>
      <c r="E31" s="238">
        <v>4.2000000000000003E-2</v>
      </c>
      <c r="F31" s="268" t="s">
        <v>2240</v>
      </c>
      <c r="G31" s="241" t="s">
        <v>1968</v>
      </c>
      <c r="H31" s="230" t="s">
        <v>1959</v>
      </c>
      <c r="I31" s="242" t="s">
        <v>1958</v>
      </c>
      <c r="J31" s="195">
        <f t="shared" si="1"/>
        <v>0.14399999999999999</v>
      </c>
      <c r="K31" s="43">
        <f t="shared" si="2"/>
        <v>0.186</v>
      </c>
      <c r="L31" s="238">
        <f t="shared" si="3"/>
        <v>0.23400000000000001</v>
      </c>
      <c r="M31" s="431" t="s">
        <v>2051</v>
      </c>
      <c r="N31" s="293" t="s">
        <v>2479</v>
      </c>
      <c r="O31" s="69"/>
      <c r="P31" s="19" t="s">
        <v>206</v>
      </c>
      <c r="Q31" s="268" t="s">
        <v>1983</v>
      </c>
      <c r="R31" s="42" t="s">
        <v>1926</v>
      </c>
      <c r="S31" s="43" t="s">
        <v>1929</v>
      </c>
      <c r="T31" s="43"/>
      <c r="U31" s="238"/>
      <c r="V31" s="41"/>
      <c r="W31" s="268" t="s">
        <v>2009</v>
      </c>
      <c r="X31" s="42" t="s">
        <v>1932</v>
      </c>
      <c r="Y31" s="238" t="s">
        <v>1969</v>
      </c>
      <c r="Z31" s="43" t="s">
        <v>2117</v>
      </c>
      <c r="AA31" s="43" t="s">
        <v>2036</v>
      </c>
      <c r="AB31" s="280"/>
      <c r="AC31" s="231"/>
      <c r="AD31" s="263" t="s">
        <v>2030</v>
      </c>
      <c r="AE31" s="42" t="s">
        <v>1964</v>
      </c>
      <c r="AF31" s="43" t="s">
        <v>1966</v>
      </c>
      <c r="AG31" s="43" t="s">
        <v>2119</v>
      </c>
      <c r="AH31" s="231" t="s">
        <v>2036</v>
      </c>
      <c r="AI31" s="65"/>
      <c r="AJ31" s="4" t="s">
        <v>207</v>
      </c>
      <c r="AL31" s="4" t="s">
        <v>136</v>
      </c>
      <c r="AM31" s="4" t="s">
        <v>208</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4.65" thickBot="1">
      <c r="A32" s="19" t="s">
        <v>2092</v>
      </c>
      <c r="B32" s="309" t="s">
        <v>2198</v>
      </c>
      <c r="C32" s="42">
        <v>0.14399999999999999</v>
      </c>
      <c r="D32" s="43">
        <v>4.8000000000000001E-2</v>
      </c>
      <c r="E32" s="238">
        <v>4.2000000000000003E-2</v>
      </c>
      <c r="F32" s="268" t="s">
        <v>2241</v>
      </c>
      <c r="G32" s="241" t="s">
        <v>1968</v>
      </c>
      <c r="H32" s="230" t="s">
        <v>1959</v>
      </c>
      <c r="I32" s="242" t="s">
        <v>1958</v>
      </c>
      <c r="J32" s="195">
        <f t="shared" ref="J32" si="28">C32</f>
        <v>0.14399999999999999</v>
      </c>
      <c r="K32" s="43">
        <f t="shared" ref="K32" si="29">SUM(C32,E32)</f>
        <v>0.186</v>
      </c>
      <c r="L32" s="238">
        <f t="shared" ref="L32" si="30">SUM(C32:E32)</f>
        <v>0.23400000000000001</v>
      </c>
      <c r="M32" s="431" t="s">
        <v>2051</v>
      </c>
      <c r="N32" s="293" t="s">
        <v>2479</v>
      </c>
      <c r="O32" s="69"/>
      <c r="P32" s="19" t="s">
        <v>2092</v>
      </c>
      <c r="Q32" s="268" t="s">
        <v>2089</v>
      </c>
      <c r="R32" s="42" t="s">
        <v>1926</v>
      </c>
      <c r="S32" s="43" t="s">
        <v>1929</v>
      </c>
      <c r="T32" s="43"/>
      <c r="U32" s="238"/>
      <c r="V32" s="41"/>
      <c r="W32" s="268" t="s">
        <v>2090</v>
      </c>
      <c r="X32" s="42" t="s">
        <v>1932</v>
      </c>
      <c r="Y32" s="238" t="s">
        <v>1969</v>
      </c>
      <c r="Z32" s="43" t="s">
        <v>1931</v>
      </c>
      <c r="AA32" s="43" t="s">
        <v>1935</v>
      </c>
      <c r="AB32" s="280" t="s">
        <v>2117</v>
      </c>
      <c r="AC32" s="231" t="s">
        <v>2036</v>
      </c>
      <c r="AD32" s="263" t="s">
        <v>2091</v>
      </c>
      <c r="AE32" s="42" t="s">
        <v>1964</v>
      </c>
      <c r="AF32" s="43" t="s">
        <v>1966</v>
      </c>
      <c r="AG32" s="43" t="s">
        <v>2119</v>
      </c>
      <c r="AH32" s="231" t="s">
        <v>2036</v>
      </c>
      <c r="AI32" s="65"/>
      <c r="AJ32" s="4" t="s">
        <v>209</v>
      </c>
      <c r="AL32" s="4" t="s">
        <v>136</v>
      </c>
      <c r="AM32" s="4" t="s">
        <v>210</v>
      </c>
      <c r="AO32" s="13" t="s">
        <v>195</v>
      </c>
      <c r="AP32" s="14">
        <v>0.16</v>
      </c>
      <c r="AQ32" s="173" t="s">
        <v>211</v>
      </c>
      <c r="AR32" s="168" t="s">
        <v>2338</v>
      </c>
      <c r="AS32" s="181" t="str">
        <f t="shared" si="0"/>
        <v>大阪府大阪市</v>
      </c>
      <c r="AT32" s="151">
        <v>11.12</v>
      </c>
      <c r="AU32" s="152">
        <v>10.88</v>
      </c>
      <c r="AV32" s="219">
        <v>10.72</v>
      </c>
      <c r="AW32" s="8" t="s">
        <v>2136</v>
      </c>
      <c r="AX32" s="12">
        <v>0.55000000000000004</v>
      </c>
      <c r="AY32" s="69"/>
      <c r="AZ32" s="69"/>
      <c r="BA32" s="69"/>
      <c r="BB32" s="69"/>
    </row>
    <row r="33" spans="1:50" ht="14.25">
      <c r="A33" s="19" t="s">
        <v>2093</v>
      </c>
      <c r="B33" s="309" t="s">
        <v>2199</v>
      </c>
      <c r="C33" s="42">
        <v>0.14399999999999999</v>
      </c>
      <c r="D33" s="43">
        <v>4.8000000000000001E-2</v>
      </c>
      <c r="E33" s="238">
        <v>4.2000000000000003E-2</v>
      </c>
      <c r="F33" s="268" t="s">
        <v>2242</v>
      </c>
      <c r="G33" s="241" t="s">
        <v>1968</v>
      </c>
      <c r="H33" s="230" t="s">
        <v>1959</v>
      </c>
      <c r="I33" s="242" t="s">
        <v>1958</v>
      </c>
      <c r="J33" s="195">
        <f t="shared" si="1"/>
        <v>0.14399999999999999</v>
      </c>
      <c r="K33" s="43">
        <f t="shared" si="2"/>
        <v>0.186</v>
      </c>
      <c r="L33" s="238">
        <f t="shared" si="3"/>
        <v>0.23400000000000001</v>
      </c>
      <c r="M33" s="431" t="s">
        <v>2051</v>
      </c>
      <c r="N33" s="293" t="s">
        <v>2480</v>
      </c>
      <c r="O33" s="69"/>
      <c r="P33" s="19" t="s">
        <v>2093</v>
      </c>
      <c r="Q33" s="268" t="s">
        <v>1992</v>
      </c>
      <c r="R33" s="42" t="s">
        <v>1926</v>
      </c>
      <c r="S33" s="43" t="s">
        <v>1929</v>
      </c>
      <c r="T33" s="43"/>
      <c r="U33" s="238"/>
      <c r="V33" s="41"/>
      <c r="W33" s="268" t="s">
        <v>2010</v>
      </c>
      <c r="X33" s="42" t="s">
        <v>1932</v>
      </c>
      <c r="Y33" s="238" t="s">
        <v>1969</v>
      </c>
      <c r="Z33" s="43" t="s">
        <v>1931</v>
      </c>
      <c r="AA33" s="43" t="s">
        <v>1935</v>
      </c>
      <c r="AB33" s="280" t="s">
        <v>2117</v>
      </c>
      <c r="AC33" s="231" t="s">
        <v>2036</v>
      </c>
      <c r="AD33" s="263" t="s">
        <v>2031</v>
      </c>
      <c r="AE33" s="42" t="s">
        <v>1964</v>
      </c>
      <c r="AF33" s="43" t="s">
        <v>1966</v>
      </c>
      <c r="AG33" s="43" t="s">
        <v>2119</v>
      </c>
      <c r="AH33" s="231"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18">
        <v>10.68</v>
      </c>
      <c r="AW33" s="8" t="s">
        <v>2488</v>
      </c>
      <c r="AX33" s="12">
        <v>0.45</v>
      </c>
    </row>
    <row r="34" spans="1:50" ht="14.25">
      <c r="A34" s="19" t="s">
        <v>1922</v>
      </c>
      <c r="B34" s="309" t="s">
        <v>2200</v>
      </c>
      <c r="C34" s="42">
        <v>0.10199999999999999</v>
      </c>
      <c r="D34" s="43">
        <v>0.03</v>
      </c>
      <c r="E34" s="238">
        <v>2.4E-2</v>
      </c>
      <c r="F34" s="268" t="s">
        <v>2243</v>
      </c>
      <c r="G34" s="241" t="s">
        <v>1968</v>
      </c>
      <c r="H34" s="230" t="s">
        <v>1959</v>
      </c>
      <c r="I34" s="242" t="s">
        <v>1958</v>
      </c>
      <c r="J34" s="195">
        <f t="shared" si="1"/>
        <v>0.10199999999999999</v>
      </c>
      <c r="K34" s="43">
        <f t="shared" si="2"/>
        <v>0.126</v>
      </c>
      <c r="L34" s="238">
        <f t="shared" si="3"/>
        <v>0.156</v>
      </c>
      <c r="M34" s="431" t="s">
        <v>2051</v>
      </c>
      <c r="N34" s="293" t="s">
        <v>2479</v>
      </c>
      <c r="O34" s="69"/>
      <c r="P34" s="19" t="s">
        <v>1922</v>
      </c>
      <c r="Q34" s="268" t="s">
        <v>1984</v>
      </c>
      <c r="R34" s="42" t="s">
        <v>1926</v>
      </c>
      <c r="S34" s="43" t="s">
        <v>1929</v>
      </c>
      <c r="T34" s="43"/>
      <c r="U34" s="238"/>
      <c r="V34" s="41"/>
      <c r="W34" s="268" t="s">
        <v>2011</v>
      </c>
      <c r="X34" s="42" t="s">
        <v>1932</v>
      </c>
      <c r="Y34" s="238" t="s">
        <v>1969</v>
      </c>
      <c r="Z34" s="43" t="s">
        <v>2117</v>
      </c>
      <c r="AA34" s="43" t="s">
        <v>2036</v>
      </c>
      <c r="AB34" s="280"/>
      <c r="AC34" s="231"/>
      <c r="AD34" s="263" t="s">
        <v>2032</v>
      </c>
      <c r="AE34" s="42" t="s">
        <v>1964</v>
      </c>
      <c r="AF34" s="43" t="s">
        <v>1966</v>
      </c>
      <c r="AG34" s="43" t="s">
        <v>2119</v>
      </c>
      <c r="AH34" s="231"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2490</v>
      </c>
      <c r="AX34" s="12">
        <v>0.45</v>
      </c>
    </row>
    <row r="35" spans="1:50" ht="14.25">
      <c r="A35" s="19" t="s">
        <v>2094</v>
      </c>
      <c r="B35" s="309" t="s">
        <v>2201</v>
      </c>
      <c r="C35" s="42">
        <v>0.10199999999999999</v>
      </c>
      <c r="D35" s="43">
        <v>0.03</v>
      </c>
      <c r="E35" s="238">
        <v>2.4E-2</v>
      </c>
      <c r="F35" s="268" t="s">
        <v>2258</v>
      </c>
      <c r="G35" s="241" t="s">
        <v>1968</v>
      </c>
      <c r="H35" s="230" t="s">
        <v>1959</v>
      </c>
      <c r="I35" s="242" t="s">
        <v>1958</v>
      </c>
      <c r="J35" s="195">
        <f t="shared" ref="J35" si="31">C35</f>
        <v>0.10199999999999999</v>
      </c>
      <c r="K35" s="43">
        <f t="shared" ref="K35" si="32">SUM(C35,E35)</f>
        <v>0.126</v>
      </c>
      <c r="L35" s="238">
        <f t="shared" ref="L35" si="33">SUM(C35:E35)</f>
        <v>0.156</v>
      </c>
      <c r="M35" s="431" t="s">
        <v>2051</v>
      </c>
      <c r="N35" s="293" t="s">
        <v>2479</v>
      </c>
      <c r="O35" s="69"/>
      <c r="P35" s="19" t="s">
        <v>2094</v>
      </c>
      <c r="Q35" s="268" t="s">
        <v>2095</v>
      </c>
      <c r="R35" s="42" t="s">
        <v>1926</v>
      </c>
      <c r="S35" s="43" t="s">
        <v>1929</v>
      </c>
      <c r="T35" s="43"/>
      <c r="U35" s="238"/>
      <c r="V35" s="41"/>
      <c r="W35" s="268" t="s">
        <v>2096</v>
      </c>
      <c r="X35" s="42" t="s">
        <v>1932</v>
      </c>
      <c r="Y35" s="238" t="s">
        <v>1969</v>
      </c>
      <c r="Z35" s="43" t="s">
        <v>1931</v>
      </c>
      <c r="AA35" s="43" t="s">
        <v>1935</v>
      </c>
      <c r="AB35" s="280" t="s">
        <v>2117</v>
      </c>
      <c r="AC35" s="231" t="s">
        <v>2036</v>
      </c>
      <c r="AD35" s="263" t="s">
        <v>2097</v>
      </c>
      <c r="AE35" s="42" t="s">
        <v>1964</v>
      </c>
      <c r="AF35" s="43" t="s">
        <v>1966</v>
      </c>
      <c r="AG35" s="43" t="s">
        <v>2119</v>
      </c>
      <c r="AH35" s="231"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2491</v>
      </c>
      <c r="AX35" s="12">
        <v>0.45</v>
      </c>
    </row>
    <row r="36" spans="1:50" ht="14.25">
      <c r="A36" s="19" t="s">
        <v>2098</v>
      </c>
      <c r="B36" s="309" t="s">
        <v>2202</v>
      </c>
      <c r="C36" s="42">
        <v>0.10199999999999999</v>
      </c>
      <c r="D36" s="43">
        <v>0.03</v>
      </c>
      <c r="E36" s="238">
        <v>2.4E-2</v>
      </c>
      <c r="F36" s="268" t="s">
        <v>2259</v>
      </c>
      <c r="G36" s="241" t="s">
        <v>1968</v>
      </c>
      <c r="H36" s="230" t="s">
        <v>1959</v>
      </c>
      <c r="I36" s="242" t="s">
        <v>1958</v>
      </c>
      <c r="J36" s="195">
        <f t="shared" si="1"/>
        <v>0.10199999999999999</v>
      </c>
      <c r="K36" s="43">
        <f t="shared" si="2"/>
        <v>0.126</v>
      </c>
      <c r="L36" s="238">
        <f t="shared" si="3"/>
        <v>0.156</v>
      </c>
      <c r="M36" s="431" t="s">
        <v>2051</v>
      </c>
      <c r="N36" s="293" t="s">
        <v>2480</v>
      </c>
      <c r="O36" s="69"/>
      <c r="P36" s="19" t="s">
        <v>2098</v>
      </c>
      <c r="Q36" s="268" t="s">
        <v>2271</v>
      </c>
      <c r="R36" s="42" t="s">
        <v>1926</v>
      </c>
      <c r="S36" s="43" t="s">
        <v>1929</v>
      </c>
      <c r="T36" s="43"/>
      <c r="U36" s="238"/>
      <c r="V36" s="41"/>
      <c r="W36" s="268" t="s">
        <v>2012</v>
      </c>
      <c r="X36" s="42" t="s">
        <v>1932</v>
      </c>
      <c r="Y36" s="238" t="s">
        <v>1969</v>
      </c>
      <c r="Z36" s="43" t="s">
        <v>1931</v>
      </c>
      <c r="AA36" s="43" t="s">
        <v>1935</v>
      </c>
      <c r="AB36" s="280" t="s">
        <v>2117</v>
      </c>
      <c r="AC36" s="231" t="s">
        <v>2036</v>
      </c>
      <c r="AD36" s="263" t="s">
        <v>2301</v>
      </c>
      <c r="AE36" s="42" t="s">
        <v>1964</v>
      </c>
      <c r="AF36" s="43" t="s">
        <v>1966</v>
      </c>
      <c r="AG36" s="43" t="s">
        <v>2119</v>
      </c>
      <c r="AH36" s="231"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09" t="s">
        <v>2203</v>
      </c>
      <c r="C37" s="42">
        <v>7.8E-2</v>
      </c>
      <c r="D37" s="43">
        <v>1.7999999999999999E-2</v>
      </c>
      <c r="E37" s="238">
        <v>1.2E-2</v>
      </c>
      <c r="F37" s="268" t="s">
        <v>2260</v>
      </c>
      <c r="G37" s="241" t="s">
        <v>1968</v>
      </c>
      <c r="H37" s="230" t="s">
        <v>1959</v>
      </c>
      <c r="I37" s="242" t="s">
        <v>1958</v>
      </c>
      <c r="J37" s="195">
        <f t="shared" ref="J37" si="34">C37</f>
        <v>7.8E-2</v>
      </c>
      <c r="K37" s="43">
        <f t="shared" ref="K37" si="35">SUM(C37,E37)</f>
        <v>0.09</v>
      </c>
      <c r="L37" s="238">
        <f t="shared" ref="L37" si="36">SUM(C37:E37)</f>
        <v>0.108</v>
      </c>
      <c r="M37" s="431" t="s">
        <v>2051</v>
      </c>
      <c r="N37" s="293" t="s">
        <v>2479</v>
      </c>
      <c r="O37" s="69"/>
      <c r="P37" s="19" t="s">
        <v>2214</v>
      </c>
      <c r="Q37" s="268" t="s">
        <v>2272</v>
      </c>
      <c r="R37" s="42" t="s">
        <v>1926</v>
      </c>
      <c r="S37" s="43" t="s">
        <v>1929</v>
      </c>
      <c r="T37" s="43"/>
      <c r="U37" s="238"/>
      <c r="V37" s="41"/>
      <c r="W37" s="268" t="s">
        <v>2283</v>
      </c>
      <c r="X37" s="42" t="s">
        <v>1932</v>
      </c>
      <c r="Y37" s="238" t="s">
        <v>1969</v>
      </c>
      <c r="Z37" s="43" t="s">
        <v>1931</v>
      </c>
      <c r="AA37" s="43" t="s">
        <v>1935</v>
      </c>
      <c r="AB37" s="280" t="s">
        <v>2117</v>
      </c>
      <c r="AC37" s="231" t="s">
        <v>2036</v>
      </c>
      <c r="AD37" s="263" t="s">
        <v>2302</v>
      </c>
      <c r="AE37" s="42" t="s">
        <v>1964</v>
      </c>
      <c r="AF37" s="43" t="s">
        <v>1966</v>
      </c>
      <c r="AG37" s="43" t="s">
        <v>2119</v>
      </c>
      <c r="AH37" s="231"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09" t="s">
        <v>2204</v>
      </c>
      <c r="C38" s="42">
        <v>7.8E-2</v>
      </c>
      <c r="D38" s="43">
        <v>1.7999999999999999E-2</v>
      </c>
      <c r="E38" s="238">
        <v>1.2E-2</v>
      </c>
      <c r="F38" s="268" t="s">
        <v>2261</v>
      </c>
      <c r="G38" s="241" t="s">
        <v>1968</v>
      </c>
      <c r="H38" s="230" t="s">
        <v>1959</v>
      </c>
      <c r="I38" s="242" t="s">
        <v>1958</v>
      </c>
      <c r="J38" s="195">
        <f t="shared" si="1"/>
        <v>7.8E-2</v>
      </c>
      <c r="K38" s="43">
        <f t="shared" si="2"/>
        <v>0.09</v>
      </c>
      <c r="L38" s="238">
        <f t="shared" si="3"/>
        <v>0.108</v>
      </c>
      <c r="M38" s="431" t="s">
        <v>2051</v>
      </c>
      <c r="N38" s="293" t="s">
        <v>2480</v>
      </c>
      <c r="O38" s="69"/>
      <c r="P38" s="19" t="s">
        <v>2215</v>
      </c>
      <c r="Q38" s="268" t="s">
        <v>2273</v>
      </c>
      <c r="R38" s="42" t="s">
        <v>1926</v>
      </c>
      <c r="S38" s="43" t="s">
        <v>1929</v>
      </c>
      <c r="T38" s="43"/>
      <c r="U38" s="238"/>
      <c r="V38" s="41"/>
      <c r="W38" s="268" t="s">
        <v>2284</v>
      </c>
      <c r="X38" s="42" t="s">
        <v>1932</v>
      </c>
      <c r="Y38" s="238" t="s">
        <v>1969</v>
      </c>
      <c r="Z38" s="43" t="s">
        <v>1931</v>
      </c>
      <c r="AA38" s="43" t="s">
        <v>1935</v>
      </c>
      <c r="AB38" s="280" t="s">
        <v>2117</v>
      </c>
      <c r="AC38" s="231" t="s">
        <v>2036</v>
      </c>
      <c r="AD38" s="263" t="s">
        <v>2303</v>
      </c>
      <c r="AE38" s="42" t="s">
        <v>1964</v>
      </c>
      <c r="AF38" s="43" t="s">
        <v>1966</v>
      </c>
      <c r="AG38" s="43" t="s">
        <v>2119</v>
      </c>
      <c r="AH38" s="231"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2489</v>
      </c>
      <c r="AX38" s="12">
        <v>0.45</v>
      </c>
    </row>
    <row r="39" spans="1:50" ht="14.25">
      <c r="A39" s="300" t="s">
        <v>1923</v>
      </c>
      <c r="B39" s="309" t="s">
        <v>2205</v>
      </c>
      <c r="C39" s="202">
        <v>7.8E-2</v>
      </c>
      <c r="D39" s="282">
        <v>1.7999999999999999E-2</v>
      </c>
      <c r="E39" s="236">
        <v>1.2E-2</v>
      </c>
      <c r="F39" s="300" t="s">
        <v>2244</v>
      </c>
      <c r="G39" s="244" t="s">
        <v>1968</v>
      </c>
      <c r="H39" s="245" t="s">
        <v>1959</v>
      </c>
      <c r="I39" s="246" t="s">
        <v>1958</v>
      </c>
      <c r="J39" s="288">
        <f t="shared" ref="J39:J40" si="37">C39</f>
        <v>7.8E-2</v>
      </c>
      <c r="K39" s="282">
        <f t="shared" ref="K39:K40" si="38">SUM(C39,E39)</f>
        <v>0.09</v>
      </c>
      <c r="L39" s="236">
        <f t="shared" ref="L39:L40" si="39">SUM(C39:E39)</f>
        <v>0.108</v>
      </c>
      <c r="M39" s="431" t="s">
        <v>2051</v>
      </c>
      <c r="N39" s="293" t="s">
        <v>2479</v>
      </c>
      <c r="O39" s="69"/>
      <c r="P39" s="300" t="s">
        <v>1923</v>
      </c>
      <c r="Q39" s="300" t="s">
        <v>1985</v>
      </c>
      <c r="R39" s="202" t="s">
        <v>1926</v>
      </c>
      <c r="S39" s="282" t="s">
        <v>1929</v>
      </c>
      <c r="T39" s="282"/>
      <c r="U39" s="236"/>
      <c r="V39" s="231"/>
      <c r="W39" s="300" t="s">
        <v>2013</v>
      </c>
      <c r="X39" s="202" t="s">
        <v>1932</v>
      </c>
      <c r="Y39" s="236" t="s">
        <v>1969</v>
      </c>
      <c r="Z39" s="282" t="s">
        <v>2117</v>
      </c>
      <c r="AA39" s="282" t="s">
        <v>2036</v>
      </c>
      <c r="AB39" s="283"/>
      <c r="AC39" s="284"/>
      <c r="AD39" s="349" t="s">
        <v>2033</v>
      </c>
      <c r="AE39" s="202" t="s">
        <v>1964</v>
      </c>
      <c r="AF39" s="282" t="s">
        <v>1966</v>
      </c>
      <c r="AG39" s="282" t="s">
        <v>2119</v>
      </c>
      <c r="AH39" s="284"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4.65" thickBot="1">
      <c r="A40" s="194" t="s">
        <v>2216</v>
      </c>
      <c r="B40" s="308" t="s">
        <v>2206</v>
      </c>
      <c r="C40" s="202">
        <v>7.8E-2</v>
      </c>
      <c r="D40" s="282">
        <v>1.7999999999999999E-2</v>
      </c>
      <c r="E40" s="236">
        <v>1.2E-2</v>
      </c>
      <c r="F40" s="268" t="s">
        <v>2262</v>
      </c>
      <c r="G40" s="244" t="s">
        <v>1968</v>
      </c>
      <c r="H40" s="245" t="s">
        <v>1959</v>
      </c>
      <c r="I40" s="246" t="s">
        <v>1958</v>
      </c>
      <c r="J40" s="288">
        <f t="shared" si="37"/>
        <v>7.8E-2</v>
      </c>
      <c r="K40" s="282">
        <f t="shared" si="38"/>
        <v>0.09</v>
      </c>
      <c r="L40" s="236">
        <f t="shared" si="39"/>
        <v>0.108</v>
      </c>
      <c r="M40" s="431" t="s">
        <v>2051</v>
      </c>
      <c r="N40" s="293" t="s">
        <v>2479</v>
      </c>
      <c r="O40" s="69"/>
      <c r="P40" s="194" t="s">
        <v>2216</v>
      </c>
      <c r="Q40" s="268" t="s">
        <v>2274</v>
      </c>
      <c r="R40" s="202" t="s">
        <v>1926</v>
      </c>
      <c r="S40" s="282" t="s">
        <v>1929</v>
      </c>
      <c r="T40" s="282"/>
      <c r="U40" s="236"/>
      <c r="V40" s="231"/>
      <c r="W40" s="268" t="s">
        <v>2285</v>
      </c>
      <c r="X40" s="202" t="s">
        <v>1932</v>
      </c>
      <c r="Y40" s="236" t="s">
        <v>1969</v>
      </c>
      <c r="Z40" s="43" t="s">
        <v>1931</v>
      </c>
      <c r="AA40" s="43" t="s">
        <v>1935</v>
      </c>
      <c r="AB40" s="283" t="s">
        <v>2117</v>
      </c>
      <c r="AC40" s="284" t="s">
        <v>2036</v>
      </c>
      <c r="AD40" s="350" t="s">
        <v>2304</v>
      </c>
      <c r="AE40" s="202" t="s">
        <v>1964</v>
      </c>
      <c r="AF40" s="282" t="s">
        <v>1966</v>
      </c>
      <c r="AG40" s="282" t="s">
        <v>2119</v>
      </c>
      <c r="AH40" s="284"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4.65" thickBot="1">
      <c r="A41" s="19" t="s">
        <v>2217</v>
      </c>
      <c r="B41" s="310" t="s">
        <v>2207</v>
      </c>
      <c r="C41" s="202">
        <v>7.8E-2</v>
      </c>
      <c r="D41" s="282">
        <v>1.7999999999999999E-2</v>
      </c>
      <c r="E41" s="236">
        <v>1.2E-2</v>
      </c>
      <c r="F41" s="285" t="s">
        <v>2263</v>
      </c>
      <c r="G41" s="244" t="s">
        <v>1968</v>
      </c>
      <c r="H41" s="245" t="s">
        <v>1959</v>
      </c>
      <c r="I41" s="246" t="s">
        <v>1958</v>
      </c>
      <c r="J41" s="288">
        <f t="shared" si="1"/>
        <v>7.8E-2</v>
      </c>
      <c r="K41" s="282">
        <f t="shared" si="2"/>
        <v>0.09</v>
      </c>
      <c r="L41" s="236">
        <f t="shared" si="3"/>
        <v>0.108</v>
      </c>
      <c r="M41" s="432" t="s">
        <v>2051</v>
      </c>
      <c r="N41" s="294" t="s">
        <v>2480</v>
      </c>
      <c r="O41" s="69"/>
      <c r="P41" s="19" t="s">
        <v>2217</v>
      </c>
      <c r="Q41" s="268" t="s">
        <v>2275</v>
      </c>
      <c r="R41" s="202" t="s">
        <v>1926</v>
      </c>
      <c r="S41" s="282" t="s">
        <v>1929</v>
      </c>
      <c r="T41" s="282"/>
      <c r="U41" s="236"/>
      <c r="V41" s="273"/>
      <c r="W41" s="268" t="s">
        <v>2286</v>
      </c>
      <c r="X41" s="44" t="s">
        <v>1932</v>
      </c>
      <c r="Y41" s="239" t="s">
        <v>1969</v>
      </c>
      <c r="Z41" s="45" t="s">
        <v>1931</v>
      </c>
      <c r="AA41" s="45" t="s">
        <v>1935</v>
      </c>
      <c r="AB41" s="354" t="s">
        <v>2117</v>
      </c>
      <c r="AC41" s="232" t="s">
        <v>2036</v>
      </c>
      <c r="AD41" s="350" t="s">
        <v>2305</v>
      </c>
      <c r="AE41" s="202" t="s">
        <v>1964</v>
      </c>
      <c r="AF41" s="282" t="s">
        <v>1966</v>
      </c>
      <c r="AG41" s="282" t="s">
        <v>2119</v>
      </c>
      <c r="AH41" s="284"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26" t="s">
        <v>2137</v>
      </c>
      <c r="AX41" s="303">
        <v>0.7</v>
      </c>
    </row>
    <row r="42" spans="1:50" ht="14.25">
      <c r="A42" s="305" t="s">
        <v>2137</v>
      </c>
      <c r="B42" s="308" t="s">
        <v>2208</v>
      </c>
      <c r="C42" s="198">
        <v>0.156</v>
      </c>
      <c r="D42" s="199">
        <v>0.06</v>
      </c>
      <c r="E42" s="201">
        <v>4.8000000000000001E-2</v>
      </c>
      <c r="F42" s="290" t="s">
        <v>2264</v>
      </c>
      <c r="G42" s="247" t="s">
        <v>1968</v>
      </c>
      <c r="H42" s="249" t="s">
        <v>1959</v>
      </c>
      <c r="I42" s="250" t="s">
        <v>1958</v>
      </c>
      <c r="J42" s="198">
        <f>C42</f>
        <v>0.156</v>
      </c>
      <c r="K42" s="199">
        <f t="shared" ref="K42" si="40">SUM(C42,E42)</f>
        <v>0.20400000000000001</v>
      </c>
      <c r="L42" s="237">
        <f t="shared" ref="L42" si="41">SUM(C42:E42)</f>
        <v>0.26400000000000001</v>
      </c>
      <c r="M42" s="430" t="s">
        <v>2051</v>
      </c>
      <c r="N42" s="332" t="s">
        <v>2484</v>
      </c>
      <c r="O42" s="69"/>
      <c r="P42" s="6" t="s">
        <v>2137</v>
      </c>
      <c r="Q42" s="270" t="s">
        <v>2276</v>
      </c>
      <c r="R42" s="200" t="s">
        <v>1928</v>
      </c>
      <c r="S42" s="199" t="s">
        <v>1929</v>
      </c>
      <c r="T42" s="199"/>
      <c r="U42" s="199"/>
      <c r="V42" s="201"/>
      <c r="W42" s="270" t="s">
        <v>2287</v>
      </c>
      <c r="X42" s="198" t="s">
        <v>1931</v>
      </c>
      <c r="Y42" s="199" t="s">
        <v>1934</v>
      </c>
      <c r="Z42" s="199" t="s">
        <v>2117</v>
      </c>
      <c r="AA42" s="199" t="s">
        <v>2036</v>
      </c>
      <c r="AB42" s="281"/>
      <c r="AC42" s="237"/>
      <c r="AD42" s="270" t="s">
        <v>2294</v>
      </c>
      <c r="AE42" s="200" t="s">
        <v>1963</v>
      </c>
      <c r="AF42" s="199" t="s">
        <v>1965</v>
      </c>
      <c r="AG42" s="199" t="s">
        <v>2119</v>
      </c>
      <c r="AH42" s="201"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52" t="s">
        <v>2138</v>
      </c>
      <c r="AX42" s="304">
        <v>0.7</v>
      </c>
    </row>
    <row r="43" spans="1:50" ht="14.25">
      <c r="A43" s="306" t="s">
        <v>2138</v>
      </c>
      <c r="B43" s="309" t="s">
        <v>2209</v>
      </c>
      <c r="C43" s="42">
        <v>0.156</v>
      </c>
      <c r="D43" s="43">
        <v>0.06</v>
      </c>
      <c r="E43" s="231">
        <v>4.8000000000000001E-2</v>
      </c>
      <c r="F43" s="291" t="s">
        <v>2265</v>
      </c>
      <c r="G43" s="241" t="s">
        <v>1968</v>
      </c>
      <c r="H43" s="230" t="s">
        <v>1959</v>
      </c>
      <c r="I43" s="242" t="s">
        <v>1958</v>
      </c>
      <c r="J43" s="42">
        <f>C43</f>
        <v>0.156</v>
      </c>
      <c r="K43" s="43">
        <f t="shared" ref="K43" si="42">SUM(C43,E43)</f>
        <v>0.20400000000000001</v>
      </c>
      <c r="L43" s="238">
        <f t="shared" ref="L43" si="43">SUM(C43:E43)</f>
        <v>0.26400000000000001</v>
      </c>
      <c r="M43" s="433" t="s">
        <v>2051</v>
      </c>
      <c r="N43" s="293" t="s">
        <v>2484</v>
      </c>
      <c r="O43" s="69"/>
      <c r="P43" s="4" t="s">
        <v>2138</v>
      </c>
      <c r="Q43" s="300" t="s">
        <v>2277</v>
      </c>
      <c r="R43" s="195" t="s">
        <v>1928</v>
      </c>
      <c r="S43" s="43" t="s">
        <v>1929</v>
      </c>
      <c r="T43" s="43"/>
      <c r="U43" s="43"/>
      <c r="V43" s="231"/>
      <c r="W43" s="300" t="s">
        <v>2288</v>
      </c>
      <c r="X43" s="42" t="s">
        <v>1931</v>
      </c>
      <c r="Y43" s="43" t="s">
        <v>1934</v>
      </c>
      <c r="Z43" s="43" t="s">
        <v>2117</v>
      </c>
      <c r="AA43" s="43" t="s">
        <v>2036</v>
      </c>
      <c r="AB43" s="280"/>
      <c r="AC43" s="238"/>
      <c r="AD43" s="300" t="s">
        <v>2295</v>
      </c>
      <c r="AE43" s="195" t="s">
        <v>1963</v>
      </c>
      <c r="AF43" s="43" t="s">
        <v>1965</v>
      </c>
      <c r="AG43" s="43" t="s">
        <v>2119</v>
      </c>
      <c r="AH43" s="231"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52" t="s">
        <v>2139</v>
      </c>
      <c r="AX43" s="304">
        <v>0.7</v>
      </c>
    </row>
    <row r="44" spans="1:50" ht="14.25">
      <c r="A44" s="306" t="s">
        <v>2139</v>
      </c>
      <c r="B44" s="309" t="s">
        <v>2210</v>
      </c>
      <c r="C44" s="42">
        <v>0.156</v>
      </c>
      <c r="D44" s="43">
        <v>0.06</v>
      </c>
      <c r="E44" s="231">
        <v>4.8000000000000001E-2</v>
      </c>
      <c r="F44" s="291" t="s">
        <v>2266</v>
      </c>
      <c r="G44" s="241" t="s">
        <v>1968</v>
      </c>
      <c r="H44" s="230" t="s">
        <v>1959</v>
      </c>
      <c r="I44" s="242" t="s">
        <v>1958</v>
      </c>
      <c r="J44" s="42">
        <f>C44</f>
        <v>0.156</v>
      </c>
      <c r="K44" s="43">
        <f t="shared" si="2"/>
        <v>0.20400000000000001</v>
      </c>
      <c r="L44" s="238">
        <f t="shared" si="3"/>
        <v>0.26400000000000001</v>
      </c>
      <c r="M44" s="433" t="s">
        <v>2051</v>
      </c>
      <c r="N44" s="293" t="s">
        <v>2484</v>
      </c>
      <c r="O44" s="69"/>
      <c r="P44" s="4" t="s">
        <v>2139</v>
      </c>
      <c r="Q44" s="300" t="s">
        <v>2278</v>
      </c>
      <c r="R44" s="195" t="s">
        <v>1928</v>
      </c>
      <c r="S44" s="43" t="s">
        <v>1929</v>
      </c>
      <c r="T44" s="43"/>
      <c r="U44" s="43"/>
      <c r="V44" s="231"/>
      <c r="W44" s="300" t="s">
        <v>2289</v>
      </c>
      <c r="X44" s="42" t="s">
        <v>1931</v>
      </c>
      <c r="Y44" s="43" t="s">
        <v>1934</v>
      </c>
      <c r="Z44" s="43" t="s">
        <v>2117</v>
      </c>
      <c r="AA44" s="43" t="s">
        <v>2036</v>
      </c>
      <c r="AB44" s="280"/>
      <c r="AC44" s="238"/>
      <c r="AD44" s="300" t="s">
        <v>2296</v>
      </c>
      <c r="AE44" s="195" t="s">
        <v>1963</v>
      </c>
      <c r="AF44" s="43" t="s">
        <v>1965</v>
      </c>
      <c r="AG44" s="43" t="s">
        <v>2119</v>
      </c>
      <c r="AH44" s="231" t="s">
        <v>2036</v>
      </c>
      <c r="AJ44" s="4" t="s">
        <v>246</v>
      </c>
      <c r="AL44" s="4" t="s">
        <v>136</v>
      </c>
      <c r="AM44" s="4" t="s">
        <v>247</v>
      </c>
      <c r="AO44" s="8" t="s">
        <v>214</v>
      </c>
      <c r="AP44" s="12">
        <v>0.15</v>
      </c>
      <c r="AQ44" s="157" t="s">
        <v>139</v>
      </c>
      <c r="AR44" s="149" t="s">
        <v>2339</v>
      </c>
      <c r="AS44" s="161" t="str">
        <f t="shared" si="0"/>
        <v>東京都東村山市</v>
      </c>
      <c r="AT44" s="147">
        <v>11.05</v>
      </c>
      <c r="AU44" s="149">
        <v>10.83</v>
      </c>
      <c r="AV44" s="161">
        <v>10.68</v>
      </c>
      <c r="AW44" s="252" t="s">
        <v>2140</v>
      </c>
      <c r="AX44" s="12">
        <v>0.45</v>
      </c>
    </row>
    <row r="45" spans="1:50" ht="14.25">
      <c r="A45" s="306" t="s">
        <v>2140</v>
      </c>
      <c r="B45" s="309" t="s">
        <v>2211</v>
      </c>
      <c r="C45" s="42">
        <v>0.126</v>
      </c>
      <c r="D45" s="43">
        <v>3.5999999999999997E-2</v>
      </c>
      <c r="E45" s="231">
        <v>0.03</v>
      </c>
      <c r="F45" s="291" t="s">
        <v>2267</v>
      </c>
      <c r="G45" s="241" t="s">
        <v>1968</v>
      </c>
      <c r="H45" s="230" t="s">
        <v>1959</v>
      </c>
      <c r="I45" s="242" t="s">
        <v>1958</v>
      </c>
      <c r="J45" s="42">
        <f t="shared" ref="J45" si="44">C45</f>
        <v>0.126</v>
      </c>
      <c r="K45" s="43">
        <f t="shared" si="2"/>
        <v>0.156</v>
      </c>
      <c r="L45" s="238">
        <f t="shared" si="3"/>
        <v>0.192</v>
      </c>
      <c r="M45" s="434" t="s">
        <v>2051</v>
      </c>
      <c r="N45" s="293" t="s">
        <v>2484</v>
      </c>
      <c r="O45" s="69"/>
      <c r="P45" s="4" t="s">
        <v>2140</v>
      </c>
      <c r="Q45" s="300" t="s">
        <v>2279</v>
      </c>
      <c r="R45" s="195" t="s">
        <v>1928</v>
      </c>
      <c r="S45" s="43" t="s">
        <v>1929</v>
      </c>
      <c r="T45" s="43"/>
      <c r="U45" s="43"/>
      <c r="V45" s="231"/>
      <c r="W45" s="300" t="s">
        <v>2290</v>
      </c>
      <c r="X45" s="42" t="s">
        <v>1931</v>
      </c>
      <c r="Y45" s="43" t="s">
        <v>1933</v>
      </c>
      <c r="Z45" s="43" t="s">
        <v>2117</v>
      </c>
      <c r="AA45" s="43" t="s">
        <v>2036</v>
      </c>
      <c r="AB45" s="280"/>
      <c r="AC45" s="238"/>
      <c r="AD45" s="300" t="s">
        <v>2297</v>
      </c>
      <c r="AE45" s="195" t="s">
        <v>1963</v>
      </c>
      <c r="AF45" s="43" t="s">
        <v>1965</v>
      </c>
      <c r="AG45" s="43" t="s">
        <v>2121</v>
      </c>
      <c r="AH45" s="231"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52" t="s">
        <v>2141</v>
      </c>
      <c r="AX45" s="12">
        <v>0.45</v>
      </c>
    </row>
    <row r="46" spans="1:50" ht="14.25">
      <c r="A46" s="306" t="s">
        <v>2141</v>
      </c>
      <c r="B46" s="309" t="s">
        <v>2212</v>
      </c>
      <c r="C46" s="42">
        <v>0.126</v>
      </c>
      <c r="D46" s="43">
        <v>3.5999999999999997E-2</v>
      </c>
      <c r="E46" s="231">
        <v>0.03</v>
      </c>
      <c r="F46" s="291" t="s">
        <v>2268</v>
      </c>
      <c r="G46" s="241" t="s">
        <v>1968</v>
      </c>
      <c r="H46" s="230" t="s">
        <v>1959</v>
      </c>
      <c r="I46" s="242" t="s">
        <v>1958</v>
      </c>
      <c r="J46" s="42">
        <f t="shared" ref="J46" si="45">C46</f>
        <v>0.126</v>
      </c>
      <c r="K46" s="43">
        <f t="shared" ref="K46" si="46">SUM(C46,E46)</f>
        <v>0.156</v>
      </c>
      <c r="L46" s="238">
        <f t="shared" ref="L46" si="47">SUM(C46:E46)</f>
        <v>0.192</v>
      </c>
      <c r="M46" s="434" t="s">
        <v>2051</v>
      </c>
      <c r="N46" s="293" t="s">
        <v>2484</v>
      </c>
      <c r="O46" s="69"/>
      <c r="P46" s="4" t="s">
        <v>2141</v>
      </c>
      <c r="Q46" s="300" t="s">
        <v>2280</v>
      </c>
      <c r="R46" s="195" t="s">
        <v>1928</v>
      </c>
      <c r="S46" s="43" t="s">
        <v>1929</v>
      </c>
      <c r="T46" s="43"/>
      <c r="U46" s="43"/>
      <c r="V46" s="231"/>
      <c r="W46" s="300" t="s">
        <v>2291</v>
      </c>
      <c r="X46" s="42" t="s">
        <v>1931</v>
      </c>
      <c r="Y46" s="43" t="s">
        <v>1933</v>
      </c>
      <c r="Z46" s="43" t="s">
        <v>2117</v>
      </c>
      <c r="AA46" s="43" t="s">
        <v>2036</v>
      </c>
      <c r="AB46" s="280"/>
      <c r="AC46" s="238"/>
      <c r="AD46" s="300" t="s">
        <v>2298</v>
      </c>
      <c r="AE46" s="195" t="s">
        <v>1963</v>
      </c>
      <c r="AF46" s="43" t="s">
        <v>1965</v>
      </c>
      <c r="AG46" s="43" t="s">
        <v>2121</v>
      </c>
      <c r="AH46" s="231"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52" t="s">
        <v>2142</v>
      </c>
      <c r="AX46" s="12">
        <v>0.45</v>
      </c>
    </row>
    <row r="47" spans="1:50" ht="14.65" thickBot="1">
      <c r="A47" s="306" t="s">
        <v>2142</v>
      </c>
      <c r="B47" s="309" t="s">
        <v>2213</v>
      </c>
      <c r="C47" s="42">
        <v>0.126</v>
      </c>
      <c r="D47" s="43">
        <v>3.5999999999999997E-2</v>
      </c>
      <c r="E47" s="231">
        <v>0.03</v>
      </c>
      <c r="F47" s="291" t="s">
        <v>2269</v>
      </c>
      <c r="G47" s="241" t="s">
        <v>1968</v>
      </c>
      <c r="H47" s="230" t="s">
        <v>1959</v>
      </c>
      <c r="I47" s="242" t="s">
        <v>1958</v>
      </c>
      <c r="J47" s="42">
        <f t="shared" si="1"/>
        <v>0.126</v>
      </c>
      <c r="K47" s="43">
        <f t="shared" si="2"/>
        <v>0.156</v>
      </c>
      <c r="L47" s="238">
        <f t="shared" si="3"/>
        <v>0.192</v>
      </c>
      <c r="M47" s="431" t="s">
        <v>2051</v>
      </c>
      <c r="N47" s="293" t="s">
        <v>2484</v>
      </c>
      <c r="O47" s="69"/>
      <c r="P47" s="4" t="s">
        <v>2142</v>
      </c>
      <c r="Q47" s="300" t="s">
        <v>2281</v>
      </c>
      <c r="R47" s="195" t="s">
        <v>1928</v>
      </c>
      <c r="S47" s="43" t="s">
        <v>1929</v>
      </c>
      <c r="T47" s="43"/>
      <c r="U47" s="43"/>
      <c r="V47" s="231"/>
      <c r="W47" s="300" t="s">
        <v>2292</v>
      </c>
      <c r="X47" s="42" t="s">
        <v>1931</v>
      </c>
      <c r="Y47" s="43" t="s">
        <v>1933</v>
      </c>
      <c r="Z47" s="43" t="s">
        <v>2117</v>
      </c>
      <c r="AA47" s="43" t="s">
        <v>2036</v>
      </c>
      <c r="AB47" s="280"/>
      <c r="AC47" s="238"/>
      <c r="AD47" s="300" t="s">
        <v>2299</v>
      </c>
      <c r="AE47" s="195" t="s">
        <v>1963</v>
      </c>
      <c r="AF47" s="43" t="s">
        <v>1965</v>
      </c>
      <c r="AG47" s="43" t="s">
        <v>2121</v>
      </c>
      <c r="AH47" s="231" t="s">
        <v>2036</v>
      </c>
      <c r="AJ47" s="4" t="s">
        <v>254</v>
      </c>
      <c r="AL47" s="4" t="s">
        <v>136</v>
      </c>
      <c r="AM47" s="4" t="s">
        <v>255</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4.65" thickBot="1">
      <c r="A48" s="2" t="s">
        <v>2218</v>
      </c>
      <c r="B48" s="311" t="s">
        <v>2219</v>
      </c>
      <c r="C48" s="274">
        <v>0.15</v>
      </c>
      <c r="D48" s="272">
        <v>0</v>
      </c>
      <c r="E48" s="273">
        <v>0</v>
      </c>
      <c r="F48" s="297" t="s">
        <v>2270</v>
      </c>
      <c r="G48" s="312" t="s">
        <v>1968</v>
      </c>
      <c r="H48" s="313"/>
      <c r="I48" s="302"/>
      <c r="J48" s="333">
        <f t="shared" si="1"/>
        <v>0.15</v>
      </c>
      <c r="K48" s="313">
        <f t="shared" si="2"/>
        <v>0.15</v>
      </c>
      <c r="L48" s="314">
        <f t="shared" si="3"/>
        <v>0.15</v>
      </c>
      <c r="M48" s="432" t="s">
        <v>2053</v>
      </c>
      <c r="N48" s="331" t="s">
        <v>2484</v>
      </c>
      <c r="O48" s="69"/>
      <c r="P48" s="321" t="s">
        <v>2218</v>
      </c>
      <c r="Q48" s="269" t="s">
        <v>2282</v>
      </c>
      <c r="R48" s="315" t="s">
        <v>1930</v>
      </c>
      <c r="S48" s="316" t="s">
        <v>1962</v>
      </c>
      <c r="T48" s="313" t="s">
        <v>1931</v>
      </c>
      <c r="U48" s="314" t="s">
        <v>1934</v>
      </c>
      <c r="V48" s="302" t="s">
        <v>2118</v>
      </c>
      <c r="W48" s="269" t="s">
        <v>2293</v>
      </c>
      <c r="X48" s="317" t="s">
        <v>69</v>
      </c>
      <c r="Y48" s="318" t="s">
        <v>69</v>
      </c>
      <c r="Z48" s="318" t="s">
        <v>69</v>
      </c>
      <c r="AA48" s="318" t="s">
        <v>69</v>
      </c>
      <c r="AB48" s="318" t="s">
        <v>69</v>
      </c>
      <c r="AC48" s="319" t="s">
        <v>69</v>
      </c>
      <c r="AD48" s="269" t="s">
        <v>2300</v>
      </c>
      <c r="AE48" s="317" t="s">
        <v>69</v>
      </c>
      <c r="AF48" s="318" t="s">
        <v>69</v>
      </c>
      <c r="AG48" s="318" t="s">
        <v>69</v>
      </c>
      <c r="AH48" s="320"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27" t="s">
        <v>2102</v>
      </c>
      <c r="AX48" s="70">
        <v>0.7</v>
      </c>
    </row>
    <row r="49" spans="1:50" ht="14.65" thickBot="1">
      <c r="A49" s="207" t="s">
        <v>2102</v>
      </c>
      <c r="B49" s="270">
        <v>13</v>
      </c>
      <c r="C49" s="198">
        <v>0.13200000000000001</v>
      </c>
      <c r="D49" s="199">
        <v>0</v>
      </c>
      <c r="E49" s="201">
        <v>0</v>
      </c>
      <c r="F49" s="263" t="s">
        <v>2245</v>
      </c>
      <c r="G49" s="248" t="s">
        <v>1968</v>
      </c>
      <c r="H49" s="275"/>
      <c r="I49" s="41"/>
      <c r="J49" s="276">
        <f t="shared" ref="J49" si="48">C49</f>
        <v>0.13200000000000001</v>
      </c>
      <c r="K49" s="275">
        <f t="shared" ref="K49" si="49">SUM(C49,E49)</f>
        <v>0.13200000000000001</v>
      </c>
      <c r="L49" s="235">
        <f t="shared" ref="L49" si="50">SUM(C49:E49)</f>
        <v>0.13200000000000001</v>
      </c>
      <c r="M49" s="430" t="s">
        <v>2052</v>
      </c>
      <c r="N49" s="295" t="s">
        <v>2479</v>
      </c>
      <c r="O49" s="69"/>
      <c r="P49" s="207" t="s">
        <v>2102</v>
      </c>
      <c r="Q49" s="268" t="s">
        <v>2099</v>
      </c>
      <c r="R49" s="307" t="s">
        <v>1930</v>
      </c>
      <c r="S49" s="150" t="s">
        <v>1962</v>
      </c>
      <c r="T49" s="275" t="s">
        <v>1931</v>
      </c>
      <c r="U49" s="235" t="s">
        <v>1934</v>
      </c>
      <c r="V49" s="41" t="s">
        <v>2118</v>
      </c>
      <c r="W49" s="268" t="s">
        <v>2100</v>
      </c>
      <c r="X49" s="277" t="s">
        <v>69</v>
      </c>
      <c r="Y49" s="279" t="s">
        <v>69</v>
      </c>
      <c r="Z49" s="279" t="s">
        <v>69</v>
      </c>
      <c r="AA49" s="279" t="s">
        <v>69</v>
      </c>
      <c r="AB49" s="279" t="s">
        <v>69</v>
      </c>
      <c r="AC49" s="296" t="s">
        <v>69</v>
      </c>
      <c r="AD49" s="194" t="s">
        <v>2101</v>
      </c>
      <c r="AE49" s="277" t="s">
        <v>69</v>
      </c>
      <c r="AF49" s="279" t="s">
        <v>69</v>
      </c>
      <c r="AG49" s="279" t="s">
        <v>69</v>
      </c>
      <c r="AH49" s="278"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28" t="s">
        <v>2103</v>
      </c>
      <c r="AX49" s="12">
        <v>0.7</v>
      </c>
    </row>
    <row r="50" spans="1:50" ht="14.25">
      <c r="A50" s="289" t="s">
        <v>2103</v>
      </c>
      <c r="B50" s="300">
        <v>63</v>
      </c>
      <c r="C50" s="42">
        <v>0.13200000000000001</v>
      </c>
      <c r="D50" s="43">
        <v>0</v>
      </c>
      <c r="E50" s="231">
        <v>0</v>
      </c>
      <c r="F50" s="291" t="s">
        <v>2246</v>
      </c>
      <c r="G50" s="241" t="s">
        <v>1968</v>
      </c>
      <c r="H50" s="43"/>
      <c r="I50" s="231"/>
      <c r="J50" s="195">
        <f t="shared" si="1"/>
        <v>0.13200000000000001</v>
      </c>
      <c r="K50" s="43">
        <f t="shared" si="2"/>
        <v>0.13200000000000001</v>
      </c>
      <c r="L50" s="238">
        <f t="shared" si="3"/>
        <v>0.13200000000000001</v>
      </c>
      <c r="M50" s="431" t="s">
        <v>2052</v>
      </c>
      <c r="N50" s="293" t="s">
        <v>2480</v>
      </c>
      <c r="O50" s="69"/>
      <c r="P50" s="289" t="s">
        <v>2103</v>
      </c>
      <c r="Q50" s="300" t="s">
        <v>1993</v>
      </c>
      <c r="R50" s="298" t="s">
        <v>1930</v>
      </c>
      <c r="S50" s="149" t="s">
        <v>1962</v>
      </c>
      <c r="T50" s="43" t="s">
        <v>1931</v>
      </c>
      <c r="U50" s="238" t="s">
        <v>1934</v>
      </c>
      <c r="V50" s="41" t="s">
        <v>2118</v>
      </c>
      <c r="W50" s="268" t="s">
        <v>2014</v>
      </c>
      <c r="X50" s="208" t="s">
        <v>69</v>
      </c>
      <c r="Y50" s="203" t="s">
        <v>69</v>
      </c>
      <c r="Z50" s="279" t="s">
        <v>69</v>
      </c>
      <c r="AA50" s="279" t="s">
        <v>69</v>
      </c>
      <c r="AB50" s="203" t="s">
        <v>69</v>
      </c>
      <c r="AC50" s="286" t="s">
        <v>69</v>
      </c>
      <c r="AD50" s="19" t="s">
        <v>2034</v>
      </c>
      <c r="AE50" s="208" t="s">
        <v>69</v>
      </c>
      <c r="AF50" s="203" t="s">
        <v>69</v>
      </c>
      <c r="AG50" s="203" t="s">
        <v>69</v>
      </c>
      <c r="AH50" s="204"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29" t="s">
        <v>2104</v>
      </c>
      <c r="AX50" s="12">
        <v>0.55000000000000004</v>
      </c>
    </row>
    <row r="51" spans="1:50" ht="14.25">
      <c r="A51" s="19" t="s">
        <v>2104</v>
      </c>
      <c r="B51" s="300">
        <v>14</v>
      </c>
      <c r="C51" s="42">
        <v>0.108</v>
      </c>
      <c r="D51" s="43">
        <v>0</v>
      </c>
      <c r="E51" s="231">
        <v>0</v>
      </c>
      <c r="F51" s="291" t="s">
        <v>2247</v>
      </c>
      <c r="G51" s="241" t="s">
        <v>1968</v>
      </c>
      <c r="H51" s="43"/>
      <c r="I51" s="231"/>
      <c r="J51" s="195">
        <f t="shared" ref="J51" si="51">C51</f>
        <v>0.108</v>
      </c>
      <c r="K51" s="43">
        <f t="shared" ref="K51" si="52">SUM(C51,E51)</f>
        <v>0.108</v>
      </c>
      <c r="L51" s="238">
        <f t="shared" ref="L51" si="53">SUM(C51:E51)</f>
        <v>0.108</v>
      </c>
      <c r="M51" s="431" t="s">
        <v>2053</v>
      </c>
      <c r="N51" s="293" t="s">
        <v>2479</v>
      </c>
      <c r="O51" s="69"/>
      <c r="P51" s="19" t="s">
        <v>2104</v>
      </c>
      <c r="Q51" s="300" t="s">
        <v>2105</v>
      </c>
      <c r="R51" s="298" t="s">
        <v>1930</v>
      </c>
      <c r="S51" s="149" t="s">
        <v>1962</v>
      </c>
      <c r="T51" s="43" t="s">
        <v>1931</v>
      </c>
      <c r="U51" s="238" t="s">
        <v>1934</v>
      </c>
      <c r="V51" s="41" t="s">
        <v>2118</v>
      </c>
      <c r="W51" s="268" t="s">
        <v>2106</v>
      </c>
      <c r="X51" s="208" t="s">
        <v>69</v>
      </c>
      <c r="Y51" s="203" t="s">
        <v>69</v>
      </c>
      <c r="Z51" s="279" t="s">
        <v>69</v>
      </c>
      <c r="AA51" s="279" t="s">
        <v>69</v>
      </c>
      <c r="AB51" s="203" t="s">
        <v>69</v>
      </c>
      <c r="AC51" s="286" t="s">
        <v>69</v>
      </c>
      <c r="AD51" s="19" t="s">
        <v>2107</v>
      </c>
      <c r="AE51" s="208" t="s">
        <v>69</v>
      </c>
      <c r="AF51" s="203" t="s">
        <v>69</v>
      </c>
      <c r="AG51" s="203" t="s">
        <v>69</v>
      </c>
      <c r="AH51" s="204"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29" t="s">
        <v>2108</v>
      </c>
      <c r="AX51" s="12">
        <v>0.55000000000000004</v>
      </c>
    </row>
    <row r="52" spans="1:50" ht="14.25">
      <c r="A52" s="19" t="s">
        <v>2108</v>
      </c>
      <c r="B52" s="300">
        <v>64</v>
      </c>
      <c r="C52" s="42">
        <v>0.108</v>
      </c>
      <c r="D52" s="43">
        <v>0</v>
      </c>
      <c r="E52" s="231">
        <v>0</v>
      </c>
      <c r="F52" s="291" t="s">
        <v>2248</v>
      </c>
      <c r="G52" s="241" t="s">
        <v>1968</v>
      </c>
      <c r="H52" s="43"/>
      <c r="I52" s="231"/>
      <c r="J52" s="195">
        <f t="shared" si="1"/>
        <v>0.108</v>
      </c>
      <c r="K52" s="43">
        <f t="shared" si="2"/>
        <v>0.108</v>
      </c>
      <c r="L52" s="238">
        <f t="shared" si="3"/>
        <v>0.108</v>
      </c>
      <c r="M52" s="431" t="s">
        <v>2053</v>
      </c>
      <c r="N52" s="293" t="s">
        <v>2480</v>
      </c>
      <c r="O52" s="69"/>
      <c r="P52" s="19" t="s">
        <v>2108</v>
      </c>
      <c r="Q52" s="300" t="s">
        <v>1994</v>
      </c>
      <c r="R52" s="298" t="s">
        <v>1930</v>
      </c>
      <c r="S52" s="149" t="s">
        <v>1962</v>
      </c>
      <c r="T52" s="43" t="s">
        <v>1931</v>
      </c>
      <c r="U52" s="238" t="s">
        <v>1934</v>
      </c>
      <c r="V52" s="41" t="s">
        <v>2118</v>
      </c>
      <c r="W52" s="268" t="s">
        <v>2015</v>
      </c>
      <c r="X52" s="208" t="s">
        <v>69</v>
      </c>
      <c r="Y52" s="203" t="s">
        <v>69</v>
      </c>
      <c r="Z52" s="279" t="s">
        <v>69</v>
      </c>
      <c r="AA52" s="279" t="s">
        <v>69</v>
      </c>
      <c r="AB52" s="203" t="s">
        <v>69</v>
      </c>
      <c r="AC52" s="286" t="s">
        <v>69</v>
      </c>
      <c r="AD52" s="19" t="s">
        <v>2035</v>
      </c>
      <c r="AE52" s="208" t="s">
        <v>69</v>
      </c>
      <c r="AF52" s="203" t="s">
        <v>69</v>
      </c>
      <c r="AG52" s="203" t="s">
        <v>69</v>
      </c>
      <c r="AH52" s="204"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29" t="s">
        <v>2109</v>
      </c>
      <c r="AX52" s="12">
        <v>0.7</v>
      </c>
    </row>
    <row r="53" spans="1:50" ht="14.65" thickBot="1">
      <c r="A53" s="19" t="s">
        <v>2109</v>
      </c>
      <c r="B53" s="300">
        <v>43</v>
      </c>
      <c r="C53" s="42">
        <v>0.15</v>
      </c>
      <c r="D53" s="43">
        <v>0</v>
      </c>
      <c r="E53" s="231">
        <v>0</v>
      </c>
      <c r="F53" s="291" t="s">
        <v>2249</v>
      </c>
      <c r="G53" s="241" t="s">
        <v>1968</v>
      </c>
      <c r="H53" s="43"/>
      <c r="I53" s="231"/>
      <c r="J53" s="195">
        <f t="shared" si="1"/>
        <v>0.15</v>
      </c>
      <c r="K53" s="43">
        <f t="shared" si="2"/>
        <v>0.15</v>
      </c>
      <c r="L53" s="238">
        <f t="shared" si="3"/>
        <v>0.15</v>
      </c>
      <c r="M53" s="431" t="s">
        <v>2053</v>
      </c>
      <c r="N53" s="293" t="s">
        <v>2479</v>
      </c>
      <c r="O53" s="69"/>
      <c r="P53" s="19" t="s">
        <v>2109</v>
      </c>
      <c r="Q53" s="300" t="s">
        <v>2110</v>
      </c>
      <c r="R53" s="298" t="s">
        <v>1930</v>
      </c>
      <c r="S53" s="149" t="s">
        <v>1962</v>
      </c>
      <c r="T53" s="43" t="s">
        <v>1931</v>
      </c>
      <c r="U53" s="238" t="s">
        <v>1934</v>
      </c>
      <c r="V53" s="41" t="s">
        <v>2118</v>
      </c>
      <c r="W53" s="268" t="s">
        <v>2114</v>
      </c>
      <c r="X53" s="208" t="s">
        <v>69</v>
      </c>
      <c r="Y53" s="203" t="s">
        <v>69</v>
      </c>
      <c r="Z53" s="203" t="s">
        <v>69</v>
      </c>
      <c r="AA53" s="203" t="s">
        <v>69</v>
      </c>
      <c r="AB53" s="203" t="s">
        <v>69</v>
      </c>
      <c r="AC53" s="286" t="s">
        <v>69</v>
      </c>
      <c r="AD53" s="19" t="s">
        <v>2115</v>
      </c>
      <c r="AE53" s="208" t="s">
        <v>69</v>
      </c>
      <c r="AF53" s="203" t="s">
        <v>69</v>
      </c>
      <c r="AG53" s="203" t="s">
        <v>69</v>
      </c>
      <c r="AH53" s="204"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30" t="s">
        <v>2111</v>
      </c>
      <c r="AX53" s="153">
        <v>0.7</v>
      </c>
    </row>
    <row r="54" spans="1:50" ht="14.65" thickBot="1">
      <c r="A54" s="67" t="s">
        <v>2111</v>
      </c>
      <c r="B54" s="269">
        <v>46</v>
      </c>
      <c r="C54" s="44">
        <v>0.15</v>
      </c>
      <c r="D54" s="45">
        <v>0</v>
      </c>
      <c r="E54" s="232">
        <v>0</v>
      </c>
      <c r="F54" s="292" t="s">
        <v>2250</v>
      </c>
      <c r="G54" s="243" t="s">
        <v>1968</v>
      </c>
      <c r="H54" s="45"/>
      <c r="I54" s="232"/>
      <c r="J54" s="196">
        <f t="shared" ref="J54" si="54">C54</f>
        <v>0.15</v>
      </c>
      <c r="K54" s="45">
        <f t="shared" ref="K54" si="55">SUM(C54,E54)</f>
        <v>0.15</v>
      </c>
      <c r="L54" s="239">
        <f t="shared" ref="L54" si="56">SUM(C54:E54)</f>
        <v>0.15</v>
      </c>
      <c r="M54" s="435" t="s">
        <v>2053</v>
      </c>
      <c r="N54" s="294" t="s">
        <v>2480</v>
      </c>
      <c r="O54" s="69"/>
      <c r="P54" s="67" t="s">
        <v>2111</v>
      </c>
      <c r="Q54" s="301" t="s">
        <v>2112</v>
      </c>
      <c r="R54" s="299" t="s">
        <v>1930</v>
      </c>
      <c r="S54" s="152" t="s">
        <v>1962</v>
      </c>
      <c r="T54" s="45" t="s">
        <v>1931</v>
      </c>
      <c r="U54" s="239" t="s">
        <v>1934</v>
      </c>
      <c r="V54" s="302" t="s">
        <v>2118</v>
      </c>
      <c r="W54" s="269" t="s">
        <v>2113</v>
      </c>
      <c r="X54" s="209" t="s">
        <v>69</v>
      </c>
      <c r="Y54" s="205" t="s">
        <v>69</v>
      </c>
      <c r="Z54" s="318" t="s">
        <v>69</v>
      </c>
      <c r="AA54" s="318" t="s">
        <v>69</v>
      </c>
      <c r="AB54" s="205" t="s">
        <v>69</v>
      </c>
      <c r="AC54" s="287" t="s">
        <v>69</v>
      </c>
      <c r="AD54" s="67" t="s">
        <v>2116</v>
      </c>
      <c r="AE54" s="209" t="s">
        <v>69</v>
      </c>
      <c r="AF54" s="205" t="s">
        <v>69</v>
      </c>
      <c r="AG54" s="205" t="s">
        <v>69</v>
      </c>
      <c r="AH54" s="206"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4.65"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19">
        <v>10.68</v>
      </c>
    </row>
    <row r="62" spans="1:50" ht="14.25">
      <c r="E62" s="65"/>
      <c r="F62" s="65"/>
      <c r="G62" s="65"/>
      <c r="H62" s="65"/>
      <c r="I62" s="65"/>
      <c r="AJ62" s="2"/>
      <c r="AL62" s="4" t="s">
        <v>136</v>
      </c>
      <c r="AM62" s="4" t="s">
        <v>286</v>
      </c>
      <c r="AO62" s="10" t="s">
        <v>287</v>
      </c>
      <c r="AP62" s="70">
        <v>0.12</v>
      </c>
      <c r="AQ62" s="220" t="s">
        <v>162</v>
      </c>
      <c r="AR62" s="171" t="s">
        <v>288</v>
      </c>
      <c r="AS62" s="218" t="str">
        <f t="shared" si="0"/>
        <v>茨城県牛久市</v>
      </c>
      <c r="AT62" s="182">
        <v>10.84</v>
      </c>
      <c r="AU62" s="171">
        <v>10.66</v>
      </c>
      <c r="AV62" s="218">
        <v>10.54</v>
      </c>
    </row>
    <row r="63" spans="1:50" ht="14.25">
      <c r="E63" s="65"/>
      <c r="F63" s="65"/>
      <c r="G63" s="65"/>
      <c r="H63" s="65"/>
      <c r="I63" s="65"/>
      <c r="AJ63" s="2"/>
      <c r="AL63" s="4" t="s">
        <v>136</v>
      </c>
      <c r="AM63" s="4" t="s">
        <v>289</v>
      </c>
      <c r="AO63" s="8" t="s">
        <v>287</v>
      </c>
      <c r="AP63" s="12">
        <v>0.12</v>
      </c>
      <c r="AQ63" s="221"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291</v>
      </c>
      <c r="AO64" s="8" t="s">
        <v>287</v>
      </c>
      <c r="AP64" s="12">
        <v>0.12</v>
      </c>
      <c r="AQ64" s="221" t="s">
        <v>168</v>
      </c>
      <c r="AR64" s="149" t="s">
        <v>2341</v>
      </c>
      <c r="AS64" s="172" t="str">
        <f t="shared" si="0"/>
        <v>埼玉県志木市</v>
      </c>
      <c r="AT64" s="147">
        <v>10.84</v>
      </c>
      <c r="AU64" s="149">
        <v>10.66</v>
      </c>
      <c r="AV64" s="172">
        <v>10.54</v>
      </c>
    </row>
    <row r="65" spans="5:48" ht="14.25">
      <c r="E65" s="65"/>
      <c r="F65" s="65"/>
      <c r="G65" s="65"/>
      <c r="H65" s="65"/>
      <c r="I65" s="65"/>
      <c r="AJ65" s="2"/>
      <c r="AL65" s="4" t="s">
        <v>136</v>
      </c>
      <c r="AM65" s="4" t="s">
        <v>292</v>
      </c>
      <c r="AO65" s="8" t="s">
        <v>287</v>
      </c>
      <c r="AP65" s="12">
        <v>0.12</v>
      </c>
      <c r="AQ65" s="221" t="s">
        <v>168</v>
      </c>
      <c r="AR65" s="149" t="s">
        <v>2342</v>
      </c>
      <c r="AS65" s="172" t="str">
        <f t="shared" si="0"/>
        <v>埼玉県和光市</v>
      </c>
      <c r="AT65" s="147">
        <v>10.84</v>
      </c>
      <c r="AU65" s="149">
        <v>10.66</v>
      </c>
      <c r="AV65" s="172">
        <v>10.54</v>
      </c>
    </row>
    <row r="66" spans="5:48" ht="14.25">
      <c r="E66" s="65"/>
      <c r="F66" s="65"/>
      <c r="G66" s="65"/>
      <c r="H66" s="65"/>
      <c r="I66" s="65"/>
      <c r="AJ66" s="2"/>
      <c r="AL66" s="4" t="s">
        <v>136</v>
      </c>
      <c r="AM66" s="4" t="s">
        <v>293</v>
      </c>
      <c r="AO66" s="8" t="s">
        <v>287</v>
      </c>
      <c r="AP66" s="12">
        <v>0.12</v>
      </c>
      <c r="AQ66" s="221"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295</v>
      </c>
      <c r="AO67" s="8" t="s">
        <v>287</v>
      </c>
      <c r="AP67" s="12">
        <v>0.12</v>
      </c>
      <c r="AQ67" s="221"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297</v>
      </c>
      <c r="AO68" s="8" t="s">
        <v>287</v>
      </c>
      <c r="AP68" s="12">
        <v>0.12</v>
      </c>
      <c r="AQ68" s="221"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299</v>
      </c>
      <c r="AO69" s="8" t="s">
        <v>287</v>
      </c>
      <c r="AP69" s="12">
        <v>0.12</v>
      </c>
      <c r="AQ69" s="221"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301</v>
      </c>
      <c r="AO70" s="8" t="s">
        <v>287</v>
      </c>
      <c r="AP70" s="12">
        <v>0.12</v>
      </c>
      <c r="AQ70" s="221"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21"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21"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21"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21"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21"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21"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21"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21"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21"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21"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21"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21"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21"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21" t="s">
        <v>201</v>
      </c>
      <c r="AR84" s="149" t="s">
        <v>329</v>
      </c>
      <c r="AS84" s="172" t="str">
        <f t="shared" si="57"/>
        <v>大阪府四條畷市</v>
      </c>
      <c r="AT84" s="147">
        <v>10.84</v>
      </c>
      <c r="AU84" s="149">
        <v>10.66</v>
      </c>
      <c r="AV84" s="172">
        <v>10.54</v>
      </c>
    </row>
    <row r="85" spans="10:48" ht="13.15" thickBot="1">
      <c r="J85" s="2"/>
      <c r="K85" s="2"/>
      <c r="L85" s="2"/>
      <c r="M85" s="2"/>
      <c r="N85" s="2"/>
      <c r="AJ85" s="2"/>
      <c r="AL85" s="4" t="s">
        <v>136</v>
      </c>
      <c r="AM85" s="4" t="s">
        <v>330</v>
      </c>
      <c r="AO85" s="9" t="s">
        <v>287</v>
      </c>
      <c r="AP85" s="153">
        <v>0.12</v>
      </c>
      <c r="AQ85" s="222" t="s">
        <v>203</v>
      </c>
      <c r="AR85" s="152" t="s">
        <v>331</v>
      </c>
      <c r="AS85" s="219" t="str">
        <f t="shared" si="57"/>
        <v>兵庫県神戸市</v>
      </c>
      <c r="AT85" s="151">
        <v>10.84</v>
      </c>
      <c r="AU85" s="152">
        <v>10.66</v>
      </c>
      <c r="AV85" s="219">
        <v>10.54</v>
      </c>
    </row>
    <row r="86" spans="10:48">
      <c r="J86" s="2"/>
      <c r="K86" s="2"/>
      <c r="L86" s="2"/>
      <c r="M86" s="2"/>
      <c r="N86" s="2"/>
      <c r="AJ86" s="2"/>
      <c r="AL86" s="4" t="s">
        <v>136</v>
      </c>
      <c r="AM86" s="4" t="s">
        <v>332</v>
      </c>
      <c r="AO86" s="10" t="s">
        <v>333</v>
      </c>
      <c r="AP86" s="70">
        <v>0.1</v>
      </c>
      <c r="AQ86" s="220"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21"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21"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21"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21"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21"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21"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21"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21"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21"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21"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21"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21"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21"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21"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21"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21"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21"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21"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21"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21"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21"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21"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21"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21"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21"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21"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21"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21"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21"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21"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21"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21"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21"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21"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21"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21"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21"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21"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21"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21"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21"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21"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21"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21"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21"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21"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21"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21"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21"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21"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21"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21"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21"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21"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21"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21"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21" t="s">
        <v>240</v>
      </c>
      <c r="AR143" s="149" t="s">
        <v>2347</v>
      </c>
      <c r="AS143" s="161" t="str">
        <f t="shared" si="58"/>
        <v>福岡県福岡市</v>
      </c>
      <c r="AT143" s="147">
        <v>10.7</v>
      </c>
      <c r="AU143" s="149">
        <v>10.55</v>
      </c>
      <c r="AV143" s="172">
        <v>10.45</v>
      </c>
    </row>
    <row r="144" spans="10:48" ht="13.15" thickBot="1">
      <c r="J144" s="2"/>
      <c r="K144" s="2"/>
      <c r="L144" s="2"/>
      <c r="M144" s="2"/>
      <c r="N144" s="2"/>
      <c r="AJ144" s="2"/>
      <c r="AL144" s="4" t="s">
        <v>136</v>
      </c>
      <c r="AM144" s="4" t="s">
        <v>445</v>
      </c>
      <c r="AO144" s="9" t="s">
        <v>333</v>
      </c>
      <c r="AP144" s="153">
        <v>0.1</v>
      </c>
      <c r="AQ144" s="222" t="s">
        <v>240</v>
      </c>
      <c r="AR144" s="152" t="s">
        <v>2348</v>
      </c>
      <c r="AS144" s="178" t="str">
        <f t="shared" si="58"/>
        <v>福岡県春日市</v>
      </c>
      <c r="AT144" s="151">
        <v>10.7</v>
      </c>
      <c r="AU144" s="152">
        <v>10.55</v>
      </c>
      <c r="AV144" s="219">
        <v>10.45</v>
      </c>
    </row>
    <row r="145" spans="10:48">
      <c r="J145" s="2"/>
      <c r="K145" s="2"/>
      <c r="L145" s="2"/>
      <c r="M145" s="2"/>
      <c r="N145" s="2"/>
      <c r="AJ145" s="2"/>
      <c r="AL145" s="4" t="s">
        <v>136</v>
      </c>
      <c r="AM145" s="4" t="s">
        <v>446</v>
      </c>
      <c r="AO145" s="144" t="s">
        <v>447</v>
      </c>
      <c r="AP145" s="167">
        <v>0.06</v>
      </c>
      <c r="AQ145" s="223"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21"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21"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21"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21"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21"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21"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21"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21"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21"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21"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21"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21"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21"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21"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21"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21"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21"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21"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21"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21"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21"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21"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21"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21"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21"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21"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21"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21"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21"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21"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21"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21"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21"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21"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21"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21"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21"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21"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21"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21"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21"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21"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21"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21"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21"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21"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21"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21"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21"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21"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21"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21"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21"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21"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21"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21"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21"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21"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21"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21"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21"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21"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21"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21"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21"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21"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21"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21"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21"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21"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21"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21"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21"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21"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21"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21"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21"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21"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21"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21"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21"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21"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21"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21"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21"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21"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21"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21"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21"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21"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21"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21"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21"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21"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21"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21"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21"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21"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21"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21"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21"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21"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21"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21"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21"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21"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21"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21"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21"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21"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21"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21"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21"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21"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21"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21"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21"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21"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21"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21"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21"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21"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21"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21"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21"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21"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21"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21"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21"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21"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21"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21"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21"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21"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21" t="s">
        <v>240</v>
      </c>
      <c r="AR280" s="149" t="s">
        <v>2358</v>
      </c>
      <c r="AS280" s="172" t="str">
        <f t="shared" si="60"/>
        <v>福岡県那珂川市</v>
      </c>
      <c r="AT280" s="147">
        <v>10.42</v>
      </c>
      <c r="AU280" s="149">
        <v>10.33</v>
      </c>
      <c r="AV280" s="172">
        <v>10.27</v>
      </c>
    </row>
    <row r="281" spans="10:48" ht="13.15" thickBot="1">
      <c r="J281" s="2"/>
      <c r="K281" s="2"/>
      <c r="L281" s="2"/>
      <c r="M281" s="2"/>
      <c r="N281" s="2"/>
      <c r="AJ281" s="2"/>
      <c r="AL281" s="4" t="s">
        <v>150</v>
      </c>
      <c r="AM281" s="4" t="s">
        <v>703</v>
      </c>
      <c r="AO281" s="13" t="s">
        <v>447</v>
      </c>
      <c r="AP281" s="14">
        <v>0.06</v>
      </c>
      <c r="AQ281" s="224" t="s">
        <v>240</v>
      </c>
      <c r="AR281" s="168" t="s">
        <v>704</v>
      </c>
      <c r="AS281" s="181" t="str">
        <f t="shared" si="60"/>
        <v>福岡県粕屋町</v>
      </c>
      <c r="AT281" s="169">
        <v>10.42</v>
      </c>
      <c r="AU281" s="168">
        <v>10.33</v>
      </c>
      <c r="AV281" s="219">
        <v>10.27</v>
      </c>
    </row>
    <row r="282" spans="10:48">
      <c r="J282" s="2"/>
      <c r="K282" s="2"/>
      <c r="L282" s="2"/>
      <c r="M282" s="2"/>
      <c r="N282" s="2"/>
      <c r="AJ282" s="2"/>
      <c r="AL282" s="4" t="s">
        <v>150</v>
      </c>
      <c r="AM282" s="4" t="s">
        <v>705</v>
      </c>
      <c r="AO282" s="10" t="s">
        <v>706</v>
      </c>
      <c r="AP282" s="70">
        <v>0.03</v>
      </c>
      <c r="AQ282" s="220"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3.15" thickBot="1">
      <c r="J451" s="2"/>
      <c r="K451" s="2"/>
      <c r="L451" s="2"/>
      <c r="M451" s="2"/>
      <c r="N451" s="2"/>
      <c r="AJ451" s="2"/>
      <c r="AL451" s="4" t="s">
        <v>162</v>
      </c>
      <c r="AM451" s="4" t="s">
        <v>1002</v>
      </c>
      <c r="AO451" s="9" t="s">
        <v>706</v>
      </c>
      <c r="AP451" s="153">
        <v>0.03</v>
      </c>
      <c r="AQ451" s="225" t="s">
        <v>246</v>
      </c>
      <c r="AR451" s="152" t="s">
        <v>1003</v>
      </c>
      <c r="AS451" s="178" t="str">
        <f t="shared" si="62"/>
        <v>長崎県長崎市</v>
      </c>
      <c r="AT451" s="151">
        <v>10.210000000000001</v>
      </c>
      <c r="AU451" s="152">
        <v>10.17</v>
      </c>
      <c r="AV451" s="219">
        <v>10.14</v>
      </c>
    </row>
    <row r="452" spans="10:48" ht="13.15" thickBot="1">
      <c r="J452" s="2"/>
      <c r="K452" s="2"/>
      <c r="L452" s="2"/>
      <c r="M452" s="2"/>
      <c r="N452" s="2"/>
      <c r="AJ452" s="2"/>
      <c r="AL452" s="4" t="s">
        <v>162</v>
      </c>
      <c r="AM452" s="4" t="s">
        <v>1004</v>
      </c>
      <c r="AO452" s="11" t="s">
        <v>1005</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3.1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schemas.microsoft.com/office/2006/documentManagement/types"/>
    <ds:schemaRef ds:uri="e60fd174-b192-4fdb-8980-a9c623028ceb"/>
    <ds:schemaRef ds:uri="http://purl.org/dc/elements/1.1/"/>
    <ds:schemaRef ds:uri="http://schemas.openxmlformats.org/package/2006/metadata/core-properties"/>
    <ds:schemaRef ds:uri="263dbbe5-076b-4606-a03b-9598f5f2f35a"/>
    <ds:schemaRef ds:uri="http://schemas.microsoft.com/office/infopath/2007/PartnerControls"/>
    <ds:schemaRef ds:uri="http://purl.org/dc/terms/"/>
    <ds:schemaRef ds:uri="http://www.w3.org/XML/1998/namespace"/>
    <ds:schemaRef ds:uri="http://purl.org/dc/dcmityp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2026-03-09T23:57:40Z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